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3" activeTab="0"/>
  </bookViews>
  <sheets>
    <sheet name="Výnosy 2.Q 11" sheetId="1" r:id="rId1"/>
    <sheet name="Náklady 2.Q 11" sheetId="2" r:id="rId2"/>
    <sheet name="Tvorba fondov 2.Q11" sheetId="3" r:id="rId3"/>
    <sheet name="602 2.Q 11" sheetId="4" r:id="rId4"/>
    <sheet name="Rozpis nákladov  2.Q11" sheetId="5" r:id="rId5"/>
    <sheet name="518   2.Q. 11" sheetId="6" r:id="rId6"/>
    <sheet name="Hárok2" sheetId="7" r:id="rId7"/>
  </sheets>
  <definedNames/>
  <calcPr fullCalcOnLoad="1"/>
</workbook>
</file>

<file path=xl/sharedStrings.xml><?xml version="1.0" encoding="utf-8"?>
<sst xmlns="http://schemas.openxmlformats.org/spreadsheetml/2006/main" count="463" uniqueCount="293">
  <si>
    <t>Císlo</t>
  </si>
  <si>
    <t>VÝNOSY</t>
  </si>
  <si>
    <t>Schválený</t>
  </si>
  <si>
    <t>Upravený</t>
  </si>
  <si>
    <t>Skutočnosť</t>
  </si>
  <si>
    <t>Plnenie</t>
  </si>
  <si>
    <t>úctu</t>
  </si>
  <si>
    <t>rozpočet</t>
  </si>
  <si>
    <t>%</t>
  </si>
  <si>
    <t>Trzby z predaja sluzieb-vlastné výkony</t>
  </si>
  <si>
    <t>z toho:</t>
  </si>
  <si>
    <t>kult.-hud.produkcia,divadlo</t>
  </si>
  <si>
    <t>kino</t>
  </si>
  <si>
    <t>kniznicné príjmy</t>
  </si>
  <si>
    <t>dlhodobý prenájom v DKD</t>
  </si>
  <si>
    <t>prenájom-kniznica</t>
  </si>
  <si>
    <t>krátkodobý prenájom v DKD</t>
  </si>
  <si>
    <t>sluzby spojene s prenájmom v DKD</t>
  </si>
  <si>
    <t>sluzby spojené s prenájmom v kniznici</t>
  </si>
  <si>
    <t>príjem z reklám - ostatné</t>
  </si>
  <si>
    <t>Zmluvné pokuty,penále a úroky z om.</t>
  </si>
  <si>
    <t>Ostatné výnosy z prevádzkovej činnosti</t>
  </si>
  <si>
    <t>Úroky</t>
  </si>
  <si>
    <t>Príspevok na bezné výdavky</t>
  </si>
  <si>
    <t>na prevádzkové výdavky-príspevok MČ</t>
  </si>
  <si>
    <t>na kultúru-príspevok MČ</t>
  </si>
  <si>
    <t>na opravu strechy a tan.sály - príspevok MČ</t>
  </si>
  <si>
    <t>VÝNOSY CELKOM</t>
  </si>
  <si>
    <t>Hospodársky výsledok(výnosy-náklady)</t>
  </si>
  <si>
    <t xml:space="preserve">Schválený </t>
  </si>
  <si>
    <t>Trzby z predaja sluzieb</t>
  </si>
  <si>
    <t>Trzby za predaný tovar</t>
  </si>
  <si>
    <t>Predaný tovar</t>
  </si>
  <si>
    <t>Trzby celkom (601+602+604-504)</t>
  </si>
  <si>
    <t>Náklady celkom (úctovná trieda 5)</t>
  </si>
  <si>
    <t>Zostatková cena predaného DNM a DHM</t>
  </si>
  <si>
    <t>Ostatné pokuty a penále</t>
  </si>
  <si>
    <t>Kurzové straty</t>
  </si>
  <si>
    <t>Ostatné náklady na prevádzkovú činnosť</t>
  </si>
  <si>
    <t>Manká a škody</t>
  </si>
  <si>
    <t>Tvorba zákonných rezerv z prev. Činnosti</t>
  </si>
  <si>
    <t>Tvorba ostatných rezerv z prev. Činnosti</t>
  </si>
  <si>
    <t>Škody</t>
  </si>
  <si>
    <t>Výrobné náklady celkom</t>
  </si>
  <si>
    <t>náklady celkom úct.tr.5 mínus úcty</t>
  </si>
  <si>
    <t>504,541az549,552az554,556a559</t>
  </si>
  <si>
    <t>Podiel vlastných príjmov k výrobným nákladom</t>
  </si>
  <si>
    <t>NÁKLADY</t>
  </si>
  <si>
    <t>Spotreba materiálu</t>
  </si>
  <si>
    <t>Spotreba energie</t>
  </si>
  <si>
    <t>za elektrickú energiu</t>
  </si>
  <si>
    <t>za plyn</t>
  </si>
  <si>
    <t>za vodu</t>
  </si>
  <si>
    <t>za teplo</t>
  </si>
  <si>
    <t>Opravy a udrzovanie</t>
  </si>
  <si>
    <t xml:space="preserve">prevádzkové opravy DKD </t>
  </si>
  <si>
    <t>prevádzkové opravy DKD</t>
  </si>
  <si>
    <t>oprava prenajatých priestorov-reštaurácia</t>
  </si>
  <si>
    <t>z fondu opráv</t>
  </si>
  <si>
    <t>na opravu strechy a tan.sály-z prísp. MČ</t>
  </si>
  <si>
    <t>Cestovné</t>
  </si>
  <si>
    <t>Náklady na reprezentáciu</t>
  </si>
  <si>
    <t>Ostatné služby</t>
  </si>
  <si>
    <t xml:space="preserve">z toho: </t>
  </si>
  <si>
    <t>OLO</t>
  </si>
  <si>
    <t>telefóny,postovné,internet</t>
  </si>
  <si>
    <t>náklady na propagáciu a reklamu</t>
  </si>
  <si>
    <t>ostatné sluzby</t>
  </si>
  <si>
    <t>Mzdové náklady</t>
  </si>
  <si>
    <t>mzdy</t>
  </si>
  <si>
    <t>ostatné osobné náklady-dohody</t>
  </si>
  <si>
    <t>Zákonné zdrav.a sociálne poistenie</t>
  </si>
  <si>
    <t xml:space="preserve">Zákonné soc. náklady-prísp.na stravu </t>
  </si>
  <si>
    <t>Daň z motorových vozidiel</t>
  </si>
  <si>
    <t>Dan z nehnutelnosti</t>
  </si>
  <si>
    <t>Ostatné dane a poplatky</t>
  </si>
  <si>
    <t>541-543</t>
  </si>
  <si>
    <t>Zost.cena pred.HIM,pred.mat.,pok.</t>
  </si>
  <si>
    <t>Zmluvné pokuty, penále a úroky z om.</t>
  </si>
  <si>
    <t>Ostatné pokuty, penále a úroky z om.</t>
  </si>
  <si>
    <t>Odpis pohľadávky</t>
  </si>
  <si>
    <t>Ostatné náklady na prev.činnosť</t>
  </si>
  <si>
    <t>poistenie majetku a mot.vozidiel</t>
  </si>
  <si>
    <t>tvorba soc.fondu</t>
  </si>
  <si>
    <t>LITA, SOZA</t>
  </si>
  <si>
    <t>ostatné</t>
  </si>
  <si>
    <t>neuplatnená DPH z koeficientu</t>
  </si>
  <si>
    <t>Odpisy HIM a NHIM</t>
  </si>
  <si>
    <t>Tvorba zákonných rezerv</t>
  </si>
  <si>
    <t>Ostatné finančné náklady</t>
  </si>
  <si>
    <t>NÁKLADY CELKOM</t>
  </si>
  <si>
    <t xml:space="preserve">                         Tvorba a čerpanie fondov DKD</t>
  </si>
  <si>
    <t>P.č.:</t>
  </si>
  <si>
    <t>Tvorba a čerpanie fondov</t>
  </si>
  <si>
    <t xml:space="preserve">Tvorba </t>
  </si>
  <si>
    <t xml:space="preserve">Čerpanie </t>
  </si>
  <si>
    <t xml:space="preserve">Zostatok </t>
  </si>
  <si>
    <t>(FRIM a FO)</t>
  </si>
  <si>
    <t xml:space="preserve">fondu </t>
  </si>
  <si>
    <t>50% z d.odpisov</t>
  </si>
  <si>
    <t>Fond reprodukcie investičného majetku</t>
  </si>
  <si>
    <t>Fond opráv</t>
  </si>
  <si>
    <t xml:space="preserve">Doplnenie zvukovej aparatúry </t>
  </si>
  <si>
    <t>602</t>
  </si>
  <si>
    <t>Tržby z predaja služieb</t>
  </si>
  <si>
    <t>I.</t>
  </si>
  <si>
    <t xml:space="preserve">Kultúrno-hudobná produkcia, divadlo </t>
  </si>
  <si>
    <t>005</t>
  </si>
  <si>
    <t>009</t>
  </si>
  <si>
    <t>Celkom</t>
  </si>
  <si>
    <t>II.</t>
  </si>
  <si>
    <t>010</t>
  </si>
  <si>
    <t>III.</t>
  </si>
  <si>
    <t>Knižné príjmy</t>
  </si>
  <si>
    <t>016</t>
  </si>
  <si>
    <t>017</t>
  </si>
  <si>
    <t>IV.</t>
  </si>
  <si>
    <t>Dlhodobý prenájom</t>
  </si>
  <si>
    <t>001</t>
  </si>
  <si>
    <t>VI.</t>
  </si>
  <si>
    <t>Prenájom knižnica</t>
  </si>
  <si>
    <t>z001 3%</t>
  </si>
  <si>
    <t>V.</t>
  </si>
  <si>
    <t>Krátkodobý prenájom</t>
  </si>
  <si>
    <t>002</t>
  </si>
  <si>
    <t>VII.</t>
  </si>
  <si>
    <t>Služby spojené s prenájmom v DKD</t>
  </si>
  <si>
    <t>006</t>
  </si>
  <si>
    <t>007</t>
  </si>
  <si>
    <t>008</t>
  </si>
  <si>
    <t>VIII.</t>
  </si>
  <si>
    <t>Služby spojené s prenájom v knižnici</t>
  </si>
  <si>
    <t>zVII</t>
  </si>
  <si>
    <t>IX</t>
  </si>
  <si>
    <t>Príjem z reklám a ostatné výnosy</t>
  </si>
  <si>
    <t>003</t>
  </si>
  <si>
    <t>012</t>
  </si>
  <si>
    <t>Spolu</t>
  </si>
  <si>
    <t>518</t>
  </si>
  <si>
    <t>014</t>
  </si>
  <si>
    <t>Náklady na telefóny, poštovné, internet</t>
  </si>
  <si>
    <t>Náklady na prepravu, požičovné filmov</t>
  </si>
  <si>
    <t>Náklady na kult. program</t>
  </si>
  <si>
    <t>011</t>
  </si>
  <si>
    <t>013</t>
  </si>
  <si>
    <t>028</t>
  </si>
  <si>
    <t>Náklady na upratovanie, čistenie, údržbu</t>
  </si>
  <si>
    <t>023</t>
  </si>
  <si>
    <t>024</t>
  </si>
  <si>
    <t>027</t>
  </si>
  <si>
    <t>031</t>
  </si>
  <si>
    <t>034</t>
  </si>
  <si>
    <t>Náklady na školenia, kurzy, semináre</t>
  </si>
  <si>
    <t>018</t>
  </si>
  <si>
    <t>Náklady na propagáciu, reklamu</t>
  </si>
  <si>
    <t>IX.</t>
  </si>
  <si>
    <t>Náklady na ostatné služby</t>
  </si>
  <si>
    <t>021</t>
  </si>
  <si>
    <t>025</t>
  </si>
  <si>
    <t>035</t>
  </si>
  <si>
    <t>026</t>
  </si>
  <si>
    <t>Ostatné náklady</t>
  </si>
  <si>
    <t xml:space="preserve">Hlavná </t>
  </si>
  <si>
    <t>činnosť</t>
  </si>
  <si>
    <t>Podnikateľská</t>
  </si>
  <si>
    <t>Číslo</t>
  </si>
  <si>
    <t>účtu</t>
  </si>
  <si>
    <t>030</t>
  </si>
  <si>
    <t>038</t>
  </si>
  <si>
    <t>004</t>
  </si>
  <si>
    <t>020</t>
  </si>
  <si>
    <t>z fondu opráv a FRIM DKD</t>
  </si>
  <si>
    <t>Hlavná</t>
  </si>
  <si>
    <t>501 - Všeobecný materiál</t>
  </si>
  <si>
    <t>501001</t>
  </si>
  <si>
    <t>Materiál na kultúru</t>
  </si>
  <si>
    <t xml:space="preserve">Podnikateľská </t>
  </si>
  <si>
    <t>501002</t>
  </si>
  <si>
    <t>Prevádzkový materiál</t>
  </si>
  <si>
    <t>501003</t>
  </si>
  <si>
    <t>Kancelárske potreby</t>
  </si>
  <si>
    <t>501004</t>
  </si>
  <si>
    <t>Odborná literatúra</t>
  </si>
  <si>
    <t>501007</t>
  </si>
  <si>
    <t>Peridiká, knihy-knižnica</t>
  </si>
  <si>
    <t>502001</t>
  </si>
  <si>
    <t>Plyn</t>
  </si>
  <si>
    <t>502002</t>
  </si>
  <si>
    <t>Elektrická energia</t>
  </si>
  <si>
    <t>502003</t>
  </si>
  <si>
    <t>Vodné, stočné</t>
  </si>
  <si>
    <t>502004</t>
  </si>
  <si>
    <t>Teplo</t>
  </si>
  <si>
    <t>511001</t>
  </si>
  <si>
    <t>511002</t>
  </si>
  <si>
    <t>Prevádzkové opravy</t>
  </si>
  <si>
    <t>Opravy z FO</t>
  </si>
  <si>
    <t>512</t>
  </si>
  <si>
    <t>513</t>
  </si>
  <si>
    <t>Reprezentačné</t>
  </si>
  <si>
    <t>518001</t>
  </si>
  <si>
    <t>518002</t>
  </si>
  <si>
    <t>518004</t>
  </si>
  <si>
    <t>518005</t>
  </si>
  <si>
    <t>518006</t>
  </si>
  <si>
    <t>518007</t>
  </si>
  <si>
    <t>518008</t>
  </si>
  <si>
    <t>518011</t>
  </si>
  <si>
    <t>518012</t>
  </si>
  <si>
    <t>518013</t>
  </si>
  <si>
    <t>518014</t>
  </si>
  <si>
    <t>518015</t>
  </si>
  <si>
    <t>518017</t>
  </si>
  <si>
    <t>518018</t>
  </si>
  <si>
    <t>518020</t>
  </si>
  <si>
    <t>518021</t>
  </si>
  <si>
    <t>518023</t>
  </si>
  <si>
    <t>518024</t>
  </si>
  <si>
    <t>518025</t>
  </si>
  <si>
    <t>518026</t>
  </si>
  <si>
    <t>518028</t>
  </si>
  <si>
    <t>518030</t>
  </si>
  <si>
    <t>518031</t>
  </si>
  <si>
    <t>518034</t>
  </si>
  <si>
    <t>518035</t>
  </si>
  <si>
    <t>518038</t>
  </si>
  <si>
    <t>Služby za stravné lístky</t>
  </si>
  <si>
    <t>Honoráre</t>
  </si>
  <si>
    <t>Prenájom poštového priečinku</t>
  </si>
  <si>
    <t>Požičovné</t>
  </si>
  <si>
    <t>Služby-masačník</t>
  </si>
  <si>
    <t>Internetové služby, doména</t>
  </si>
  <si>
    <t>Prevádzkové služby</t>
  </si>
  <si>
    <t>Predaj vstupeniek</t>
  </si>
  <si>
    <t>Telefón</t>
  </si>
  <si>
    <t>Služby pri kultúrnych akciách</t>
  </si>
  <si>
    <t>Likvidácia odpadu</t>
  </si>
  <si>
    <t>Právne služby</t>
  </si>
  <si>
    <t>Reklama, inzercia</t>
  </si>
  <si>
    <t>Školenia</t>
  </si>
  <si>
    <t>Distribúcia tlačovín</t>
  </si>
  <si>
    <t>Účtovnícke práce, mudové práce</t>
  </si>
  <si>
    <t>Obsluha kotolne, údržba</t>
  </si>
  <si>
    <t>Upratovanie a údržba</t>
  </si>
  <si>
    <t>Výkon technika PO,CO,BOZP</t>
  </si>
  <si>
    <t>Prenájom rohoží</t>
  </si>
  <si>
    <t>Autorský poplatok</t>
  </si>
  <si>
    <t>Autorský poplatok-LITA,SOZA</t>
  </si>
  <si>
    <t>Oprava a údržba vodoinštalácie</t>
  </si>
  <si>
    <t>Oprava a údržba vodoištal.</t>
  </si>
  <si>
    <t>Spráca PC siete</t>
  </si>
  <si>
    <t>Údržba pož. Techniky</t>
  </si>
  <si>
    <t>521</t>
  </si>
  <si>
    <t>Mzdy</t>
  </si>
  <si>
    <t>Dohody</t>
  </si>
  <si>
    <t>524</t>
  </si>
  <si>
    <t>527</t>
  </si>
  <si>
    <t>Ostatné zákonné soc. náklady</t>
  </si>
  <si>
    <t>538</t>
  </si>
  <si>
    <t>545</t>
  </si>
  <si>
    <t>Ostatné pokuty, penále, úroky</t>
  </si>
  <si>
    <t>551</t>
  </si>
  <si>
    <t>Odpisy</t>
  </si>
  <si>
    <t>563</t>
  </si>
  <si>
    <t>568</t>
  </si>
  <si>
    <t>Zákonné poistenie</t>
  </si>
  <si>
    <t>Náklady celkom</t>
  </si>
  <si>
    <t>Oprava parkiet po zatečení</t>
  </si>
  <si>
    <t>Oprava potrubia TUV</t>
  </si>
  <si>
    <t>Tržby a výrobné náklady</t>
  </si>
  <si>
    <t>548</t>
  </si>
  <si>
    <t>DPH neuplat. na vstupe-koeficient</t>
  </si>
  <si>
    <t>pokračovanie</t>
  </si>
  <si>
    <t>k 30.06.2011</t>
  </si>
  <si>
    <t>náklady na ekonomické služby</t>
  </si>
  <si>
    <t>požičovné filmov</t>
  </si>
  <si>
    <t>náklady na program, honoráre</t>
  </si>
  <si>
    <t>náklady na čistenie a údržbu</t>
  </si>
  <si>
    <t>školenia, kurzy, semináre</t>
  </si>
  <si>
    <t>Tvorba fondov k 30.06.2011</t>
  </si>
  <si>
    <t>Čerpanie fondu reprodukcie investičného majetku k 30.06.2011:</t>
  </si>
  <si>
    <t>Ćerpanie fondu opráv do 30.06.2011</t>
  </si>
  <si>
    <t>k 30.6.2011</t>
  </si>
  <si>
    <t>Oprava dlažby, podlahoviny, svietidiel v knižnici</t>
  </si>
  <si>
    <t>k 31.12.2010</t>
  </si>
  <si>
    <t>Stav</t>
  </si>
  <si>
    <t>fondu</t>
  </si>
  <si>
    <t>K 30.6.2011      v tis. Eur</t>
  </si>
  <si>
    <t>518003</t>
  </si>
  <si>
    <t>Servisný poplatok EPS</t>
  </si>
  <si>
    <t>518037</t>
  </si>
  <si>
    <t>Požičovné filmov</t>
  </si>
  <si>
    <t>ň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</si>
</sst>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;[Red]#,##0"/>
    <numFmt numFmtId="167" formatCode="[$-41B]d\.\ mmmm\ yyyy"/>
  </numFmts>
  <fonts count="32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1" borderId="0" applyNumberFormat="0" applyBorder="0" applyAlignment="0" applyProtection="0"/>
    <xf numFmtId="0" fontId="18" fillId="1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5" applyNumberFormat="0" applyFon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8" applyNumberFormat="0" applyAlignment="0" applyProtection="0"/>
    <xf numFmtId="0" fontId="28" fillId="2" borderId="8" applyNumberForma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1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19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30" xfId="0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49" fontId="8" fillId="0" borderId="33" xfId="0" applyNumberFormat="1" applyFont="1" applyBorder="1" applyAlignment="1" applyProtection="1">
      <alignment horizontal="center"/>
      <protection/>
    </xf>
    <xf numFmtId="49" fontId="8" fillId="0" borderId="33" xfId="0" applyNumberFormat="1" applyFont="1" applyBorder="1" applyAlignment="1" applyProtection="1">
      <alignment/>
      <protection/>
    </xf>
    <xf numFmtId="49" fontId="9" fillId="0" borderId="33" xfId="0" applyNumberFormat="1" applyFont="1" applyBorder="1" applyAlignment="1" applyProtection="1">
      <alignment horizontal="left"/>
      <protection/>
    </xf>
    <xf numFmtId="49" fontId="9" fillId="0" borderId="33" xfId="0" applyNumberFormat="1" applyFont="1" applyBorder="1" applyAlignment="1" applyProtection="1">
      <alignment/>
      <protection/>
    </xf>
    <xf numFmtId="49" fontId="10" fillId="0" borderId="33" xfId="0" applyNumberFormat="1" applyFont="1" applyBorder="1" applyAlignment="1" applyProtection="1">
      <alignment/>
      <protection/>
    </xf>
    <xf numFmtId="3" fontId="10" fillId="0" borderId="33" xfId="0" applyNumberFormat="1" applyFont="1" applyBorder="1" applyAlignment="1" applyProtection="1">
      <alignment horizontal="right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49" fontId="11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 horizontal="left"/>
      <protection/>
    </xf>
    <xf numFmtId="4" fontId="12" fillId="0" borderId="0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Alignment="1" applyProtection="1">
      <alignment horizontal="left"/>
      <protection/>
    </xf>
    <xf numFmtId="4" fontId="14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/>
    </xf>
    <xf numFmtId="4" fontId="14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Alignment="1" applyProtection="1">
      <alignment horizontal="center"/>
      <protection/>
    </xf>
    <xf numFmtId="49" fontId="9" fillId="0" borderId="34" xfId="0" applyNumberFormat="1" applyFont="1" applyBorder="1" applyAlignment="1" applyProtection="1">
      <alignment/>
      <protection/>
    </xf>
    <xf numFmtId="49" fontId="13" fillId="0" borderId="34" xfId="0" applyNumberFormat="1" applyFont="1" applyBorder="1" applyAlignment="1" applyProtection="1">
      <alignment horizontal="left"/>
      <protection/>
    </xf>
    <xf numFmtId="49" fontId="11" fillId="0" borderId="34" xfId="0" applyNumberFormat="1" applyFont="1" applyBorder="1" applyAlignment="1" applyProtection="1">
      <alignment horizontal="center"/>
      <protection/>
    </xf>
    <xf numFmtId="49" fontId="9" fillId="0" borderId="34" xfId="0" applyNumberFormat="1" applyFont="1" applyBorder="1" applyAlignment="1" applyProtection="1">
      <alignment horizontal="left"/>
      <protection/>
    </xf>
    <xf numFmtId="4" fontId="14" fillId="0" borderId="34" xfId="0" applyNumberFormat="1" applyFont="1" applyBorder="1" applyAlignment="1" applyProtection="1">
      <alignment horizontal="right"/>
      <protection/>
    </xf>
    <xf numFmtId="4" fontId="12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 horizontal="right"/>
      <protection/>
    </xf>
    <xf numFmtId="49" fontId="11" fillId="0" borderId="34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4" fontId="3" fillId="0" borderId="4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3" fontId="3" fillId="0" borderId="44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2" fillId="0" borderId="50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0" fontId="2" fillId="0" borderId="52" xfId="0" applyFont="1" applyFill="1" applyBorder="1" applyAlignment="1">
      <alignment horizontal="center"/>
    </xf>
    <xf numFmtId="3" fontId="3" fillId="0" borderId="53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55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0" fontId="2" fillId="0" borderId="59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right"/>
      <protection/>
    </xf>
    <xf numFmtId="49" fontId="8" fillId="0" borderId="0" xfId="0" applyNumberFormat="1" applyFont="1" applyBorder="1" applyAlignment="1" applyProtection="1">
      <alignment horizontal="left" vertical="top"/>
      <protection/>
    </xf>
    <xf numFmtId="49" fontId="9" fillId="0" borderId="0" xfId="0" applyNumberFormat="1" applyFont="1" applyBorder="1" applyAlignment="1" applyProtection="1">
      <alignment/>
      <protection/>
    </xf>
    <xf numFmtId="49" fontId="9" fillId="0" borderId="54" xfId="0" applyNumberFormat="1" applyFont="1" applyBorder="1" applyAlignment="1" applyProtection="1">
      <alignment/>
      <protection/>
    </xf>
    <xf numFmtId="49" fontId="9" fillId="0" borderId="54" xfId="0" applyNumberFormat="1" applyFont="1" applyBorder="1" applyAlignment="1" applyProtection="1">
      <alignment/>
      <protection/>
    </xf>
    <xf numFmtId="3" fontId="9" fillId="0" borderId="54" xfId="0" applyNumberFormat="1" applyFont="1" applyBorder="1" applyAlignment="1" applyProtection="1">
      <alignment/>
      <protection/>
    </xf>
    <xf numFmtId="3" fontId="9" fillId="0" borderId="54" xfId="0" applyNumberFormat="1" applyFont="1" applyBorder="1" applyAlignment="1" applyProtection="1">
      <alignment horizontal="right"/>
      <protection/>
    </xf>
    <xf numFmtId="49" fontId="11" fillId="0" borderId="54" xfId="0" applyNumberFormat="1" applyFont="1" applyBorder="1" applyAlignment="1" applyProtection="1">
      <alignment horizontal="right"/>
      <protection/>
    </xf>
    <xf numFmtId="49" fontId="9" fillId="0" borderId="54" xfId="0" applyNumberFormat="1" applyFont="1" applyBorder="1" applyAlignment="1" applyProtection="1">
      <alignment horizontal="left"/>
      <protection/>
    </xf>
    <xf numFmtId="49" fontId="9" fillId="0" borderId="64" xfId="0" applyNumberFormat="1" applyFont="1" applyBorder="1" applyAlignment="1" applyProtection="1">
      <alignment/>
      <protection/>
    </xf>
    <xf numFmtId="49" fontId="9" fillId="0" borderId="64" xfId="0" applyNumberFormat="1" applyFont="1" applyBorder="1" applyAlignment="1" applyProtection="1">
      <alignment/>
      <protection/>
    </xf>
    <xf numFmtId="3" fontId="9" fillId="0" borderId="64" xfId="0" applyNumberFormat="1" applyFont="1" applyBorder="1" applyAlignment="1" applyProtection="1">
      <alignment horizontal="right"/>
      <protection/>
    </xf>
    <xf numFmtId="49" fontId="10" fillId="0" borderId="65" xfId="0" applyNumberFormat="1" applyFont="1" applyBorder="1" applyAlignment="1" applyProtection="1">
      <alignment/>
      <protection/>
    </xf>
    <xf numFmtId="49" fontId="10" fillId="0" borderId="66" xfId="0" applyNumberFormat="1" applyFont="1" applyBorder="1" applyAlignment="1" applyProtection="1">
      <alignment/>
      <protection/>
    </xf>
    <xf numFmtId="49" fontId="10" fillId="0" borderId="67" xfId="0" applyNumberFormat="1" applyFont="1" applyBorder="1" applyAlignment="1" applyProtection="1">
      <alignment/>
      <protection/>
    </xf>
    <xf numFmtId="3" fontId="0" fillId="0" borderId="54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 locked="0"/>
    </xf>
    <xf numFmtId="3" fontId="14" fillId="0" borderId="34" xfId="0" applyNumberFormat="1" applyFont="1" applyBorder="1" applyAlignment="1" applyProtection="1">
      <alignment horizontal="right"/>
      <protection/>
    </xf>
    <xf numFmtId="3" fontId="12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1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0" xfId="0" applyFont="1" applyBorder="1" applyAlignment="1">
      <alignment horizontal="left"/>
    </xf>
    <xf numFmtId="0" fontId="2" fillId="0" borderId="73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74" xfId="0" applyFont="1" applyBorder="1" applyAlignment="1">
      <alignment/>
    </xf>
    <xf numFmtId="0" fontId="2" fillId="0" borderId="52" xfId="0" applyFont="1" applyBorder="1" applyAlignment="1">
      <alignment horizontal="left"/>
    </xf>
    <xf numFmtId="0" fontId="3" fillId="0" borderId="75" xfId="0" applyNumberFormat="1" applyFont="1" applyBorder="1" applyAlignment="1">
      <alignment horizontal="center"/>
    </xf>
    <xf numFmtId="4" fontId="3" fillId="0" borderId="76" xfId="0" applyNumberFormat="1" applyFont="1" applyBorder="1" applyAlignment="1">
      <alignment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/>
    </xf>
    <xf numFmtId="4" fontId="3" fillId="0" borderId="78" xfId="0" applyNumberFormat="1" applyFont="1" applyBorder="1" applyAlignment="1">
      <alignment/>
    </xf>
    <xf numFmtId="4" fontId="3" fillId="0" borderId="62" xfId="0" applyNumberFormat="1" applyFont="1" applyBorder="1" applyAlignment="1">
      <alignment/>
    </xf>
    <xf numFmtId="4" fontId="3" fillId="0" borderId="7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0" fontId="2" fillId="0" borderId="81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4" fontId="3" fillId="0" borderId="9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91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3" fontId="2" fillId="0" borderId="68" xfId="0" applyNumberFormat="1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44" xfId="0" applyFont="1" applyBorder="1" applyAlignment="1">
      <alignment/>
    </xf>
    <xf numFmtId="3" fontId="3" fillId="0" borderId="79" xfId="0" applyNumberFormat="1" applyFont="1" applyBorder="1" applyAlignment="1">
      <alignment/>
    </xf>
    <xf numFmtId="4" fontId="3" fillId="0" borderId="96" xfId="0" applyNumberFormat="1" applyFont="1" applyBorder="1" applyAlignment="1">
      <alignment/>
    </xf>
    <xf numFmtId="49" fontId="9" fillId="0" borderId="65" xfId="0" applyNumberFormat="1" applyFont="1" applyBorder="1" applyAlignment="1" applyProtection="1">
      <alignment horizontal="center"/>
      <protection/>
    </xf>
    <xf numFmtId="49" fontId="9" fillId="0" borderId="67" xfId="0" applyNumberFormat="1" applyFont="1" applyBorder="1" applyAlignment="1" applyProtection="1">
      <alignment horizontal="center"/>
      <protection/>
    </xf>
    <xf numFmtId="0" fontId="3" fillId="0" borderId="97" xfId="0" applyFont="1" applyFill="1" applyBorder="1" applyAlignment="1">
      <alignment/>
    </xf>
    <xf numFmtId="49" fontId="13" fillId="0" borderId="0" xfId="0" applyNumberFormat="1" applyFont="1" applyBorder="1" applyAlignment="1" applyProtection="1">
      <alignment horizontal="left"/>
      <protection/>
    </xf>
    <xf numFmtId="3" fontId="14" fillId="0" borderId="0" xfId="0" applyNumberFormat="1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9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5.8515625" style="0" customWidth="1"/>
    <col min="2" max="2" width="35.421875" style="0" customWidth="1"/>
    <col min="3" max="3" width="11.140625" style="0" customWidth="1"/>
    <col min="4" max="4" width="10.8515625" style="0" customWidth="1"/>
    <col min="5" max="5" width="12.421875" style="0" customWidth="1"/>
    <col min="6" max="6" width="11.7109375" style="0" customWidth="1"/>
    <col min="7" max="7" width="13.28125" style="0" customWidth="1"/>
    <col min="8" max="8" width="10.00390625" style="0" customWidth="1"/>
  </cols>
  <sheetData>
    <row r="1" ht="13.5" thickBot="1"/>
    <row r="2" spans="1:21" ht="12.75">
      <c r="A2" s="226" t="s">
        <v>165</v>
      </c>
      <c r="B2" s="227" t="s">
        <v>1</v>
      </c>
      <c r="C2" s="147" t="s">
        <v>2</v>
      </c>
      <c r="D2" s="148" t="s">
        <v>3</v>
      </c>
      <c r="E2" s="148" t="s">
        <v>4</v>
      </c>
      <c r="F2" s="177" t="s">
        <v>162</v>
      </c>
      <c r="G2" s="177" t="s">
        <v>164</v>
      </c>
      <c r="H2" s="228" t="s">
        <v>5</v>
      </c>
      <c r="M2" s="53"/>
      <c r="N2" s="53"/>
      <c r="O2" s="216"/>
      <c r="P2" s="216"/>
      <c r="Q2" s="216"/>
      <c r="R2" s="216"/>
      <c r="S2" s="216"/>
      <c r="T2" s="217"/>
      <c r="U2" s="33"/>
    </row>
    <row r="3" spans="1:21" ht="12.75">
      <c r="A3" s="229" t="s">
        <v>166</v>
      </c>
      <c r="B3" s="114"/>
      <c r="C3" s="52" t="s">
        <v>7</v>
      </c>
      <c r="D3" s="52" t="s">
        <v>7</v>
      </c>
      <c r="E3" s="52" t="s">
        <v>7</v>
      </c>
      <c r="F3" s="113" t="s">
        <v>163</v>
      </c>
      <c r="G3" s="113" t="s">
        <v>163</v>
      </c>
      <c r="H3" s="180" t="s">
        <v>7</v>
      </c>
      <c r="M3" s="53"/>
      <c r="N3" s="179"/>
      <c r="O3" s="216"/>
      <c r="P3" s="216"/>
      <c r="Q3" s="216"/>
      <c r="R3" s="216"/>
      <c r="S3" s="216"/>
      <c r="T3" s="217"/>
      <c r="U3" s="33"/>
    </row>
    <row r="4" spans="1:21" ht="13.5" thickBot="1">
      <c r="A4" s="120"/>
      <c r="B4" s="10"/>
      <c r="C4" s="52"/>
      <c r="D4" s="52"/>
      <c r="E4" s="52" t="s">
        <v>273</v>
      </c>
      <c r="F4" s="113" t="s">
        <v>273</v>
      </c>
      <c r="G4" s="113" t="s">
        <v>273</v>
      </c>
      <c r="H4" s="180" t="s">
        <v>8</v>
      </c>
      <c r="M4" s="53"/>
      <c r="N4" s="179"/>
      <c r="O4" s="216"/>
      <c r="P4" s="216"/>
      <c r="Q4" s="216"/>
      <c r="R4" s="216"/>
      <c r="S4" s="216"/>
      <c r="T4" s="217"/>
      <c r="U4" s="33"/>
    </row>
    <row r="5" spans="1:21" ht="12.75">
      <c r="A5" s="127">
        <v>602</v>
      </c>
      <c r="B5" s="115" t="s">
        <v>9</v>
      </c>
      <c r="C5" s="116">
        <f>SUM(C7:C15)</f>
        <v>308000</v>
      </c>
      <c r="D5" s="116"/>
      <c r="E5" s="116">
        <f>SUM(E7+E8+E9+E10+E11+E12+E13+E14+E15)</f>
        <v>151794.79</v>
      </c>
      <c r="F5" s="116">
        <f>SUM(F7+F8+F9+F10+F11+F12+F13+F14+F15)</f>
        <v>47253.194</v>
      </c>
      <c r="G5" s="116">
        <f>SUM(G7+G8+G9+G10+G11+G12+G13+G14+G15)</f>
        <v>104541.59600000002</v>
      </c>
      <c r="H5" s="117">
        <f>SUM(E5/C5*100)</f>
        <v>49.28402272727273</v>
      </c>
      <c r="M5" s="218"/>
      <c r="N5" s="28"/>
      <c r="O5" s="30"/>
      <c r="P5" s="30"/>
      <c r="Q5" s="30"/>
      <c r="R5" s="30"/>
      <c r="S5" s="30"/>
      <c r="T5" s="32"/>
      <c r="U5" s="33"/>
    </row>
    <row r="6" spans="1:21" ht="12.75">
      <c r="A6" s="128"/>
      <c r="B6" s="4" t="s">
        <v>10</v>
      </c>
      <c r="C6" s="5"/>
      <c r="D6" s="5"/>
      <c r="E6" s="5"/>
      <c r="F6" s="15"/>
      <c r="G6" s="15"/>
      <c r="H6" s="118"/>
      <c r="M6" s="218"/>
      <c r="N6" s="28"/>
      <c r="O6" s="30"/>
      <c r="P6" s="30"/>
      <c r="Q6" s="30"/>
      <c r="R6" s="30"/>
      <c r="S6" s="30"/>
      <c r="T6" s="32"/>
      <c r="U6" s="33"/>
    </row>
    <row r="7" spans="1:21" ht="12.75">
      <c r="A7" s="128"/>
      <c r="B7" s="4" t="s">
        <v>11</v>
      </c>
      <c r="C7" s="5">
        <v>62200</v>
      </c>
      <c r="D7" s="5"/>
      <c r="E7" s="5">
        <v>37870.5</v>
      </c>
      <c r="F7" s="15">
        <f>SUM(E7)</f>
        <v>37870.5</v>
      </c>
      <c r="G7" s="15"/>
      <c r="H7" s="118">
        <f aca="true" t="shared" si="0" ref="H7:H15">SUM(E7/C7*100)</f>
        <v>60.88504823151125</v>
      </c>
      <c r="M7" s="218"/>
      <c r="N7" s="28"/>
      <c r="O7" s="30"/>
      <c r="P7" s="30"/>
      <c r="Q7" s="30"/>
      <c r="R7" s="30"/>
      <c r="S7" s="30"/>
      <c r="T7" s="32"/>
      <c r="U7" s="33"/>
    </row>
    <row r="8" spans="1:21" ht="12.75">
      <c r="A8" s="128"/>
      <c r="B8" s="4" t="s">
        <v>12</v>
      </c>
      <c r="C8" s="5">
        <v>5100</v>
      </c>
      <c r="D8" s="5"/>
      <c r="E8" s="5">
        <v>3148.55</v>
      </c>
      <c r="F8" s="15">
        <f>SUM(E8)</f>
        <v>3148.55</v>
      </c>
      <c r="G8" s="15"/>
      <c r="H8" s="118">
        <f t="shared" si="0"/>
        <v>61.73627450980392</v>
      </c>
      <c r="M8" s="218"/>
      <c r="N8" s="28"/>
      <c r="O8" s="30"/>
      <c r="P8" s="30"/>
      <c r="Q8" s="30"/>
      <c r="R8" s="30"/>
      <c r="S8" s="30"/>
      <c r="T8" s="32"/>
      <c r="U8" s="33"/>
    </row>
    <row r="9" spans="1:21" ht="12.75">
      <c r="A9" s="128"/>
      <c r="B9" s="4" t="s">
        <v>13</v>
      </c>
      <c r="C9" s="5">
        <v>1500</v>
      </c>
      <c r="D9" s="5"/>
      <c r="E9" s="5">
        <v>1185.92</v>
      </c>
      <c r="F9" s="21">
        <f>SUM(E9)</f>
        <v>1185.92</v>
      </c>
      <c r="G9" s="15"/>
      <c r="H9" s="118">
        <f t="shared" si="0"/>
        <v>79.06133333333334</v>
      </c>
      <c r="M9" s="218"/>
      <c r="N9" s="219"/>
      <c r="O9" s="220"/>
      <c r="P9" s="220"/>
      <c r="Q9" s="220"/>
      <c r="R9" s="220"/>
      <c r="S9" s="220"/>
      <c r="T9" s="221"/>
      <c r="U9" s="33"/>
    </row>
    <row r="10" spans="1:21" ht="12.75">
      <c r="A10" s="128"/>
      <c r="B10" s="4" t="s">
        <v>14</v>
      </c>
      <c r="C10" s="5">
        <v>178000</v>
      </c>
      <c r="D10" s="5"/>
      <c r="E10" s="27">
        <v>73286.96</v>
      </c>
      <c r="F10" s="138"/>
      <c r="G10" s="137">
        <f>SUM(E10)</f>
        <v>73286.96</v>
      </c>
      <c r="H10" s="118">
        <f t="shared" si="0"/>
        <v>41.17244943820225</v>
      </c>
      <c r="M10" s="218"/>
      <c r="N10" s="28"/>
      <c r="O10" s="30"/>
      <c r="P10" s="30"/>
      <c r="Q10" s="30"/>
      <c r="R10" s="30"/>
      <c r="S10" s="30"/>
      <c r="T10" s="32"/>
      <c r="U10" s="33"/>
    </row>
    <row r="11" spans="1:21" ht="12.75">
      <c r="A11" s="128"/>
      <c r="B11" s="4" t="s">
        <v>15</v>
      </c>
      <c r="C11" s="5">
        <v>4400</v>
      </c>
      <c r="D11" s="5"/>
      <c r="E11" s="5">
        <v>2266.61</v>
      </c>
      <c r="F11" s="15"/>
      <c r="G11" s="15">
        <f>SUM(E11)</f>
        <v>2266.61</v>
      </c>
      <c r="H11" s="118">
        <f t="shared" si="0"/>
        <v>51.513863636363645</v>
      </c>
      <c r="M11" s="218"/>
      <c r="N11" s="28"/>
      <c r="O11" s="30"/>
      <c r="P11" s="30"/>
      <c r="Q11" s="30"/>
      <c r="R11" s="30"/>
      <c r="S11" s="30"/>
      <c r="T11" s="32"/>
      <c r="U11" s="33"/>
    </row>
    <row r="12" spans="1:21" ht="12.75">
      <c r="A12" s="128"/>
      <c r="B12" s="4" t="s">
        <v>16</v>
      </c>
      <c r="C12" s="5">
        <v>32000</v>
      </c>
      <c r="D12" s="5"/>
      <c r="E12" s="5">
        <v>24608.3</v>
      </c>
      <c r="F12" s="15"/>
      <c r="G12" s="15">
        <f>SUM(E12)</f>
        <v>24608.3</v>
      </c>
      <c r="H12" s="118">
        <f t="shared" si="0"/>
        <v>76.9009375</v>
      </c>
      <c r="M12" s="218"/>
      <c r="N12" s="28"/>
      <c r="O12" s="30"/>
      <c r="P12" s="30"/>
      <c r="Q12" s="30"/>
      <c r="R12" s="30"/>
      <c r="S12" s="30"/>
      <c r="T12" s="32"/>
      <c r="U12" s="33"/>
    </row>
    <row r="13" spans="1:21" ht="12.75">
      <c r="A13" s="128"/>
      <c r="B13" s="4" t="s">
        <v>17</v>
      </c>
      <c r="C13" s="5">
        <v>14800</v>
      </c>
      <c r="D13" s="5"/>
      <c r="E13" s="5">
        <v>1255.32</v>
      </c>
      <c r="F13" s="15"/>
      <c r="G13" s="15">
        <f>SUM(E13)</f>
        <v>1255.32</v>
      </c>
      <c r="H13" s="118">
        <f t="shared" si="0"/>
        <v>8.481891891891893</v>
      </c>
      <c r="M13" s="218"/>
      <c r="N13" s="28"/>
      <c r="O13" s="30"/>
      <c r="P13" s="30"/>
      <c r="Q13" s="30"/>
      <c r="R13" s="30"/>
      <c r="S13" s="30"/>
      <c r="T13" s="32"/>
      <c r="U13" s="33"/>
    </row>
    <row r="14" spans="1:21" ht="12.75">
      <c r="A14" s="128"/>
      <c r="B14" s="4" t="s">
        <v>18</v>
      </c>
      <c r="C14" s="5"/>
      <c r="D14" s="5"/>
      <c r="E14" s="5">
        <v>284.78</v>
      </c>
      <c r="F14" s="15"/>
      <c r="G14" s="15">
        <f>SUM(E14)</f>
        <v>284.78</v>
      </c>
      <c r="H14" s="118"/>
      <c r="M14" s="218"/>
      <c r="N14" s="28"/>
      <c r="O14" s="30"/>
      <c r="P14" s="30"/>
      <c r="Q14" s="30"/>
      <c r="R14" s="30"/>
      <c r="S14" s="30"/>
      <c r="T14" s="32"/>
      <c r="U14" s="33"/>
    </row>
    <row r="15" spans="1:21" ht="12.75">
      <c r="A15" s="128"/>
      <c r="B15" s="6" t="s">
        <v>19</v>
      </c>
      <c r="C15" s="7">
        <v>10000</v>
      </c>
      <c r="D15" s="7"/>
      <c r="E15" s="7">
        <v>7887.85</v>
      </c>
      <c r="F15" s="134">
        <f>SUM(E15-G15)</f>
        <v>5048.224</v>
      </c>
      <c r="G15" s="134">
        <f>SUM(E15*36/100)</f>
        <v>2839.626</v>
      </c>
      <c r="H15" s="118">
        <f t="shared" si="0"/>
        <v>78.8785</v>
      </c>
      <c r="M15" s="218"/>
      <c r="N15" s="28"/>
      <c r="O15" s="30"/>
      <c r="P15" s="30"/>
      <c r="Q15" s="30"/>
      <c r="R15" s="30"/>
      <c r="S15" s="30"/>
      <c r="T15" s="32"/>
      <c r="U15" s="33"/>
    </row>
    <row r="16" spans="1:21" ht="12.75">
      <c r="A16" s="129">
        <v>644</v>
      </c>
      <c r="B16" s="8" t="s">
        <v>20</v>
      </c>
      <c r="C16" s="9"/>
      <c r="D16" s="9"/>
      <c r="E16" s="9"/>
      <c r="F16" s="3"/>
      <c r="G16" s="3"/>
      <c r="H16" s="119"/>
      <c r="M16" s="218"/>
      <c r="N16" s="28"/>
      <c r="O16" s="30"/>
      <c r="P16" s="30"/>
      <c r="Q16" s="30"/>
      <c r="R16" s="30"/>
      <c r="S16" s="30"/>
      <c r="T16" s="32"/>
      <c r="U16" s="33"/>
    </row>
    <row r="17" spans="1:21" ht="12.75">
      <c r="A17" s="129">
        <v>648</v>
      </c>
      <c r="B17" s="8" t="s">
        <v>21</v>
      </c>
      <c r="C17" s="9"/>
      <c r="D17" s="9"/>
      <c r="E17" s="9"/>
      <c r="F17" s="3"/>
      <c r="G17" s="3"/>
      <c r="H17" s="119"/>
      <c r="M17" s="218"/>
      <c r="N17" s="28"/>
      <c r="O17" s="30"/>
      <c r="P17" s="30"/>
      <c r="Q17" s="30"/>
      <c r="R17" s="30"/>
      <c r="S17" s="30"/>
      <c r="T17" s="32"/>
      <c r="U17" s="33"/>
    </row>
    <row r="18" spans="1:21" ht="12.75">
      <c r="A18" s="130">
        <v>662</v>
      </c>
      <c r="B18" s="11" t="s">
        <v>22</v>
      </c>
      <c r="C18" s="12">
        <v>50</v>
      </c>
      <c r="D18" s="12"/>
      <c r="E18" s="12">
        <v>15.8</v>
      </c>
      <c r="F18" s="133">
        <f>SUM(E18-G18)</f>
        <v>10.112</v>
      </c>
      <c r="G18" s="133">
        <f>SUM(E18*36/100)</f>
        <v>5.688000000000001</v>
      </c>
      <c r="H18" s="119">
        <f>SUM(E18/C18*100)</f>
        <v>31.6</v>
      </c>
      <c r="M18" s="218"/>
      <c r="N18" s="28"/>
      <c r="O18" s="30"/>
      <c r="P18" s="30"/>
      <c r="Q18" s="30"/>
      <c r="R18" s="30"/>
      <c r="S18" s="30"/>
      <c r="T18" s="32"/>
      <c r="U18" s="33"/>
    </row>
    <row r="19" spans="1:21" ht="12.75">
      <c r="A19" s="129">
        <v>691</v>
      </c>
      <c r="B19" s="8" t="s">
        <v>23</v>
      </c>
      <c r="C19" s="9">
        <f>SUM(C21:C24)</f>
        <v>405000</v>
      </c>
      <c r="D19" s="9"/>
      <c r="E19" s="9">
        <f>SUM(E21:E24)</f>
        <v>158002</v>
      </c>
      <c r="F19" s="9">
        <f>SUM(F21:F24)</f>
        <v>158002</v>
      </c>
      <c r="G19" s="9"/>
      <c r="H19" s="119">
        <f>SUM(E19/C19*100)</f>
        <v>39.01283950617284</v>
      </c>
      <c r="M19" s="218"/>
      <c r="N19" s="28"/>
      <c r="O19" s="30"/>
      <c r="P19" s="30"/>
      <c r="Q19" s="30"/>
      <c r="R19" s="30"/>
      <c r="S19" s="30"/>
      <c r="T19" s="32"/>
      <c r="U19" s="33"/>
    </row>
    <row r="20" spans="1:21" ht="12.75">
      <c r="A20" s="128"/>
      <c r="B20" s="4" t="s">
        <v>10</v>
      </c>
      <c r="C20" s="5"/>
      <c r="D20" s="5"/>
      <c r="E20" s="5"/>
      <c r="F20" s="21"/>
      <c r="G20" s="15"/>
      <c r="H20" s="118"/>
      <c r="M20" s="218"/>
      <c r="N20" s="219"/>
      <c r="O20" s="220"/>
      <c r="P20" s="220"/>
      <c r="Q20" s="220"/>
      <c r="R20" s="220"/>
      <c r="S20" s="220"/>
      <c r="T20" s="221"/>
      <c r="U20" s="33"/>
    </row>
    <row r="21" spans="1:21" ht="12.75">
      <c r="A21" s="128"/>
      <c r="B21" s="4" t="s">
        <v>171</v>
      </c>
      <c r="C21" s="5">
        <v>15000</v>
      </c>
      <c r="D21" s="5"/>
      <c r="E21" s="27"/>
      <c r="F21" s="138">
        <f>SUM(E21)</f>
        <v>0</v>
      </c>
      <c r="G21" s="137"/>
      <c r="H21" s="118"/>
      <c r="M21" s="218"/>
      <c r="N21" s="28"/>
      <c r="O21" s="30"/>
      <c r="P21" s="30"/>
      <c r="Q21" s="30"/>
      <c r="R21" s="30"/>
      <c r="S21" s="30"/>
      <c r="T21" s="32"/>
      <c r="U21" s="33"/>
    </row>
    <row r="22" spans="1:21" ht="12.75">
      <c r="A22" s="128"/>
      <c r="B22" s="4" t="s">
        <v>24</v>
      </c>
      <c r="C22" s="5">
        <v>315000</v>
      </c>
      <c r="D22" s="5"/>
      <c r="E22" s="27">
        <v>148044</v>
      </c>
      <c r="F22" s="138">
        <f>SUM(E22)</f>
        <v>148044</v>
      </c>
      <c r="G22" s="137"/>
      <c r="H22" s="118">
        <f>SUM(E22/C22*100)</f>
        <v>46.99809523809524</v>
      </c>
      <c r="M22" s="218"/>
      <c r="N22" s="28"/>
      <c r="O22" s="30"/>
      <c r="P22" s="30"/>
      <c r="Q22" s="30"/>
      <c r="R22" s="30"/>
      <c r="S22" s="30"/>
      <c r="T22" s="32"/>
      <c r="U22" s="33"/>
    </row>
    <row r="23" spans="1:21" ht="12.75">
      <c r="A23" s="128"/>
      <c r="B23" s="6" t="s">
        <v>25</v>
      </c>
      <c r="C23" s="7">
        <v>20000</v>
      </c>
      <c r="D23" s="7"/>
      <c r="E23" s="42">
        <v>9958</v>
      </c>
      <c r="F23" s="138">
        <f>SUM(E23)</f>
        <v>9958</v>
      </c>
      <c r="G23" s="140"/>
      <c r="H23" s="118">
        <f>SUM(E23/C23*100)</f>
        <v>49.79</v>
      </c>
      <c r="M23" s="179"/>
      <c r="N23" s="179"/>
      <c r="O23" s="222"/>
      <c r="P23" s="222"/>
      <c r="Q23" s="223"/>
      <c r="R23" s="223"/>
      <c r="S23" s="223"/>
      <c r="T23" s="221"/>
      <c r="U23" s="33"/>
    </row>
    <row r="24" spans="1:21" ht="12.75">
      <c r="A24" s="128"/>
      <c r="B24" s="6" t="s">
        <v>26</v>
      </c>
      <c r="C24" s="7">
        <v>55000</v>
      </c>
      <c r="D24" s="7"/>
      <c r="E24" s="42"/>
      <c r="F24" s="138"/>
      <c r="G24" s="141"/>
      <c r="H24" s="118"/>
      <c r="M24" s="29"/>
      <c r="N24" s="29"/>
      <c r="O24" s="30"/>
      <c r="P24" s="30"/>
      <c r="Q24" s="30"/>
      <c r="R24" s="30"/>
      <c r="S24" s="30"/>
      <c r="T24" s="32"/>
      <c r="U24" s="33"/>
    </row>
    <row r="25" spans="1:21" ht="12.75">
      <c r="A25" s="129">
        <v>600</v>
      </c>
      <c r="B25" s="8" t="s">
        <v>27</v>
      </c>
      <c r="C25" s="9">
        <f>SUM(C5+C16+C17+C18+C19)</f>
        <v>713050</v>
      </c>
      <c r="D25" s="9"/>
      <c r="E25" s="9">
        <f>SUM(E5+E16+E17+E18+E19)</f>
        <v>309812.58999999997</v>
      </c>
      <c r="F25" s="9">
        <f>SUM(F5+F16+F17+F18+F19)</f>
        <v>205265.306</v>
      </c>
      <c r="G25" s="9">
        <f>SUM(G5+G16+G17+G18+G19)</f>
        <v>104547.28400000001</v>
      </c>
      <c r="H25" s="119">
        <f>SUM(E25/C25*100)</f>
        <v>43.448929247598336</v>
      </c>
      <c r="M25" s="29"/>
      <c r="N25" s="29"/>
      <c r="O25" s="30"/>
      <c r="P25" s="30"/>
      <c r="Q25" s="30"/>
      <c r="R25" s="30"/>
      <c r="S25" s="30"/>
      <c r="T25" s="32"/>
      <c r="U25" s="33"/>
    </row>
    <row r="26" spans="1:21" ht="13.5" thickBot="1">
      <c r="A26" s="230"/>
      <c r="B26" s="214" t="s">
        <v>28</v>
      </c>
      <c r="C26" s="124"/>
      <c r="D26" s="124"/>
      <c r="E26" s="124">
        <f>SUM(E25-E44)</f>
        <v>25.589999999967404</v>
      </c>
      <c r="F26" s="124">
        <f>SUM(F25-F44)</f>
        <v>7001.626000000018</v>
      </c>
      <c r="G26" s="124">
        <f>SUM(G25-G44)</f>
        <v>-6976.035999999993</v>
      </c>
      <c r="H26" s="215"/>
      <c r="M26" s="29"/>
      <c r="N26" s="29"/>
      <c r="O26" s="30"/>
      <c r="P26" s="30"/>
      <c r="Q26" s="30"/>
      <c r="R26" s="30"/>
      <c r="S26" s="30"/>
      <c r="T26" s="32"/>
      <c r="U26" s="33"/>
    </row>
    <row r="27" spans="1:21" ht="12.75">
      <c r="A27" s="218"/>
      <c r="B27" s="28"/>
      <c r="C27" s="30"/>
      <c r="D27" s="30" t="s">
        <v>272</v>
      </c>
      <c r="E27" s="30"/>
      <c r="F27" s="30"/>
      <c r="G27" s="30"/>
      <c r="H27" s="32"/>
      <c r="M27" s="29"/>
      <c r="N27" s="29"/>
      <c r="O27" s="30"/>
      <c r="P27" s="30"/>
      <c r="Q27" s="30"/>
      <c r="R27" s="30"/>
      <c r="S27" s="30"/>
      <c r="T27" s="32"/>
      <c r="U27" s="33"/>
    </row>
    <row r="28" spans="1:21" ht="12.75">
      <c r="A28" s="218"/>
      <c r="B28" s="28"/>
      <c r="C28" s="30"/>
      <c r="D28" s="30"/>
      <c r="E28" s="30"/>
      <c r="F28" s="30"/>
      <c r="G28" s="30"/>
      <c r="H28" s="32"/>
      <c r="M28" s="29"/>
      <c r="N28" s="29"/>
      <c r="O28" s="30"/>
      <c r="P28" s="30"/>
      <c r="Q28" s="30"/>
      <c r="R28" s="30"/>
      <c r="S28" s="30"/>
      <c r="T28" s="32"/>
      <c r="U28" s="33"/>
    </row>
    <row r="29" spans="1:21" ht="12.75">
      <c r="A29" s="218"/>
      <c r="B29" s="28"/>
      <c r="C29" s="30"/>
      <c r="D29" s="30"/>
      <c r="E29" s="30"/>
      <c r="F29" s="30"/>
      <c r="G29" s="30"/>
      <c r="H29" s="32"/>
      <c r="M29" s="29"/>
      <c r="N29" s="29"/>
      <c r="O29" s="30"/>
      <c r="P29" s="30"/>
      <c r="Q29" s="30"/>
      <c r="R29" s="30"/>
      <c r="S29" s="30"/>
      <c r="T29" s="32"/>
      <c r="U29" s="33"/>
    </row>
    <row r="30" spans="1:21" ht="12.75">
      <c r="A30" s="218"/>
      <c r="B30" s="28"/>
      <c r="C30" s="30"/>
      <c r="D30" s="30"/>
      <c r="E30" s="30"/>
      <c r="F30" s="30"/>
      <c r="G30" s="30"/>
      <c r="H30" s="32"/>
      <c r="M30" s="29"/>
      <c r="N30" s="29"/>
      <c r="O30" s="30"/>
      <c r="P30" s="30"/>
      <c r="Q30" s="30"/>
      <c r="R30" s="30"/>
      <c r="S30" s="30"/>
      <c r="T30" s="32"/>
      <c r="U30" s="33"/>
    </row>
    <row r="31" spans="1:21" ht="12.75">
      <c r="A31" s="218"/>
      <c r="B31" s="28"/>
      <c r="C31" s="30"/>
      <c r="D31" s="30"/>
      <c r="E31" s="30"/>
      <c r="F31" s="30"/>
      <c r="G31" s="30"/>
      <c r="H31" s="32"/>
      <c r="M31" s="29"/>
      <c r="N31" s="29"/>
      <c r="O31" s="30"/>
      <c r="P31" s="30"/>
      <c r="Q31" s="30"/>
      <c r="R31" s="30"/>
      <c r="S31" s="30"/>
      <c r="T31" s="32"/>
      <c r="U31" s="33"/>
    </row>
    <row r="32" spans="1:21" ht="12.75">
      <c r="A32" s="218"/>
      <c r="B32" s="28"/>
      <c r="C32" s="30"/>
      <c r="D32" s="30"/>
      <c r="E32" s="30"/>
      <c r="F32" s="30"/>
      <c r="G32" s="30"/>
      <c r="H32" s="32"/>
      <c r="M32" s="29"/>
      <c r="N32" s="29"/>
      <c r="O32" s="30"/>
      <c r="P32" s="30"/>
      <c r="Q32" s="30"/>
      <c r="R32" s="30"/>
      <c r="S32" s="30"/>
      <c r="T32" s="32"/>
      <c r="U32" s="33"/>
    </row>
    <row r="33" spans="1:21" ht="12.75">
      <c r="A33" s="218"/>
      <c r="B33" s="28"/>
      <c r="C33" s="30"/>
      <c r="D33" s="30"/>
      <c r="E33" s="30"/>
      <c r="F33" s="30"/>
      <c r="G33" s="30"/>
      <c r="H33" s="32"/>
      <c r="M33" s="29"/>
      <c r="N33" s="29"/>
      <c r="O33" s="30"/>
      <c r="P33" s="30"/>
      <c r="Q33" s="30"/>
      <c r="R33" s="30"/>
      <c r="S33" s="30"/>
      <c r="T33" s="32"/>
      <c r="U33" s="33"/>
    </row>
    <row r="34" spans="1:21" ht="12.75">
      <c r="A34" s="218"/>
      <c r="B34" s="28"/>
      <c r="C34" s="30"/>
      <c r="D34" s="30"/>
      <c r="E34" s="30"/>
      <c r="F34" s="30"/>
      <c r="G34" s="30"/>
      <c r="H34" s="32"/>
      <c r="M34" s="29"/>
      <c r="N34" s="29"/>
      <c r="O34" s="30"/>
      <c r="P34" s="30"/>
      <c r="Q34" s="30"/>
      <c r="R34" s="30"/>
      <c r="S34" s="30"/>
      <c r="T34" s="32"/>
      <c r="U34" s="33"/>
    </row>
    <row r="35" spans="1:21" ht="12.75">
      <c r="A35" s="218"/>
      <c r="B35" s="28"/>
      <c r="C35" s="30"/>
      <c r="D35" s="30"/>
      <c r="E35" s="30"/>
      <c r="F35" s="30"/>
      <c r="G35" s="30"/>
      <c r="H35" s="32"/>
      <c r="M35" s="29"/>
      <c r="N35" s="29"/>
      <c r="O35" s="30"/>
      <c r="P35" s="30"/>
      <c r="Q35" s="30"/>
      <c r="R35" s="30"/>
      <c r="S35" s="30"/>
      <c r="T35" s="32"/>
      <c r="U35" s="33"/>
    </row>
    <row r="36" spans="1:21" ht="13.5" thickBot="1">
      <c r="A36" s="233"/>
      <c r="B36" s="28"/>
      <c r="C36" s="30"/>
      <c r="D36" s="30"/>
      <c r="E36" s="30"/>
      <c r="F36" s="30"/>
      <c r="G36" s="30"/>
      <c r="H36" s="32"/>
      <c r="M36" s="29"/>
      <c r="N36" s="29"/>
      <c r="O36" s="30"/>
      <c r="P36" s="30"/>
      <c r="Q36" s="30"/>
      <c r="R36" s="30"/>
      <c r="S36" s="30"/>
      <c r="T36" s="32"/>
      <c r="U36" s="33"/>
    </row>
    <row r="37" spans="1:21" ht="12.75">
      <c r="A37" s="204" t="s">
        <v>165</v>
      </c>
      <c r="B37" s="186" t="s">
        <v>269</v>
      </c>
      <c r="C37" s="231" t="s">
        <v>29</v>
      </c>
      <c r="D37" s="231" t="s">
        <v>29</v>
      </c>
      <c r="E37" s="231" t="s">
        <v>4</v>
      </c>
      <c r="F37" s="232" t="s">
        <v>172</v>
      </c>
      <c r="G37" s="232" t="s">
        <v>164</v>
      </c>
      <c r="H37" s="228" t="s">
        <v>5</v>
      </c>
      <c r="M37" s="29"/>
      <c r="N37" s="29"/>
      <c r="O37" s="30"/>
      <c r="P37" s="30"/>
      <c r="Q37" s="30"/>
      <c r="R37" s="30"/>
      <c r="S37" s="30"/>
      <c r="T37" s="32"/>
      <c r="U37" s="33"/>
    </row>
    <row r="38" spans="1:21" ht="12.75">
      <c r="A38" s="130"/>
      <c r="B38" s="179"/>
      <c r="C38" s="181" t="s">
        <v>7</v>
      </c>
      <c r="D38" s="181" t="s">
        <v>7</v>
      </c>
      <c r="E38" s="181" t="s">
        <v>7</v>
      </c>
      <c r="F38" s="182" t="s">
        <v>163</v>
      </c>
      <c r="G38" s="182" t="s">
        <v>163</v>
      </c>
      <c r="H38" s="180"/>
      <c r="M38" s="28"/>
      <c r="N38" s="29"/>
      <c r="O38" s="30"/>
      <c r="P38" s="30"/>
      <c r="Q38" s="31"/>
      <c r="R38" s="31"/>
      <c r="S38" s="31"/>
      <c r="T38" s="32"/>
      <c r="U38" s="33"/>
    </row>
    <row r="39" spans="1:21" ht="13.5" thickBot="1">
      <c r="A39" s="126" t="s">
        <v>166</v>
      </c>
      <c r="B39" s="13"/>
      <c r="C39" s="14"/>
      <c r="D39" s="14"/>
      <c r="E39" s="14" t="s">
        <v>282</v>
      </c>
      <c r="F39" s="112" t="s">
        <v>282</v>
      </c>
      <c r="G39" s="112" t="s">
        <v>282</v>
      </c>
      <c r="H39" s="136" t="s">
        <v>8</v>
      </c>
      <c r="M39" s="28"/>
      <c r="N39" s="29"/>
      <c r="O39" s="30"/>
      <c r="P39" s="30"/>
      <c r="Q39" s="31"/>
      <c r="R39" s="31"/>
      <c r="S39" s="31"/>
      <c r="T39" s="32"/>
      <c r="U39" s="33"/>
    </row>
    <row r="40" spans="1:21" ht="12.75">
      <c r="A40" s="132">
        <v>602</v>
      </c>
      <c r="B40" s="16" t="s">
        <v>30</v>
      </c>
      <c r="C40" s="5">
        <f>SUM(C5)</f>
        <v>308000</v>
      </c>
      <c r="D40" s="5"/>
      <c r="E40" s="5">
        <f>SUM(E5)</f>
        <v>151794.79</v>
      </c>
      <c r="F40" s="5">
        <f>SUM(F5)</f>
        <v>47253.194</v>
      </c>
      <c r="G40" s="5">
        <f>SUM(G5)</f>
        <v>104541.59600000002</v>
      </c>
      <c r="H40" s="118">
        <f>SUM(E40/C40*100)</f>
        <v>49.28402272727273</v>
      </c>
      <c r="M40" s="28"/>
      <c r="N40" s="33"/>
      <c r="O40" s="34"/>
      <c r="P40" s="34"/>
      <c r="Q40" s="31"/>
      <c r="R40" s="31"/>
      <c r="S40" s="31"/>
      <c r="T40" s="32"/>
      <c r="U40" s="33"/>
    </row>
    <row r="41" spans="1:21" ht="12.75">
      <c r="A41" s="132">
        <v>604</v>
      </c>
      <c r="B41" s="16" t="s">
        <v>31</v>
      </c>
      <c r="C41" s="5"/>
      <c r="D41" s="5"/>
      <c r="E41" s="5"/>
      <c r="F41" s="15"/>
      <c r="G41" s="15"/>
      <c r="H41" s="118"/>
      <c r="M41" s="33"/>
      <c r="N41" s="33"/>
      <c r="O41" s="34"/>
      <c r="P41" s="33"/>
      <c r="Q41" s="33"/>
      <c r="R41" s="33"/>
      <c r="S41" s="33"/>
      <c r="T41" s="33"/>
      <c r="U41" s="33"/>
    </row>
    <row r="42" spans="1:21" ht="12.75">
      <c r="A42" s="132">
        <v>504</v>
      </c>
      <c r="B42" s="241" t="s">
        <v>32</v>
      </c>
      <c r="C42" s="200"/>
      <c r="D42" s="5"/>
      <c r="E42" s="5"/>
      <c r="F42" s="15"/>
      <c r="G42" s="15"/>
      <c r="H42" s="118"/>
      <c r="M42" s="33"/>
      <c r="N42" s="33"/>
      <c r="O42" s="34"/>
      <c r="P42" s="33"/>
      <c r="Q42" s="33"/>
      <c r="R42" s="33"/>
      <c r="S42" s="33"/>
      <c r="T42" s="33"/>
      <c r="U42" s="33"/>
    </row>
    <row r="43" spans="1:21" ht="12.75">
      <c r="A43" s="225"/>
      <c r="B43" s="202" t="s">
        <v>33</v>
      </c>
      <c r="C43" s="199">
        <f>SUM(C40+C41-C42)</f>
        <v>308000</v>
      </c>
      <c r="D43" s="199"/>
      <c r="E43" s="199">
        <f>SUM(E40+E41-E42)</f>
        <v>151794.79</v>
      </c>
      <c r="F43" s="199">
        <f>SUM(F40+F41-F42)</f>
        <v>47253.194</v>
      </c>
      <c r="G43" s="199">
        <f>SUM(G40+G41-G42)</f>
        <v>104541.59600000002</v>
      </c>
      <c r="H43" s="119">
        <f>SUM(E43/C43*100)</f>
        <v>49.28402272727273</v>
      </c>
      <c r="M43" s="33"/>
      <c r="N43" s="33"/>
      <c r="O43" s="33"/>
      <c r="P43" s="33"/>
      <c r="Q43" s="33"/>
      <c r="R43" s="33"/>
      <c r="S43" s="33"/>
      <c r="T43" s="33"/>
      <c r="U43" s="33"/>
    </row>
    <row r="44" spans="1:21" ht="12.75">
      <c r="A44" s="131"/>
      <c r="B44" s="203" t="s">
        <v>34</v>
      </c>
      <c r="C44" s="201">
        <v>713050</v>
      </c>
      <c r="D44" s="7"/>
      <c r="E44" s="7">
        <v>309787</v>
      </c>
      <c r="F44" s="134">
        <f>SUM(E44-G44)</f>
        <v>198263.68</v>
      </c>
      <c r="G44" s="134">
        <f>SUM(E44*36/100)</f>
        <v>111523.32</v>
      </c>
      <c r="H44" s="118">
        <f>SUM(E44/C44*100)</f>
        <v>43.4453404389594</v>
      </c>
      <c r="M44" s="33"/>
      <c r="N44" s="33"/>
      <c r="O44" s="33"/>
      <c r="P44" s="33"/>
      <c r="Q44" s="33"/>
      <c r="R44" s="33"/>
      <c r="S44" s="33"/>
      <c r="T44" s="33"/>
      <c r="U44" s="33"/>
    </row>
    <row r="45" spans="1:21" ht="12.75">
      <c r="A45" s="132">
        <v>504</v>
      </c>
      <c r="B45" s="16" t="s">
        <v>32</v>
      </c>
      <c r="C45" s="5"/>
      <c r="D45" s="5"/>
      <c r="E45" s="5"/>
      <c r="F45" s="15"/>
      <c r="G45" s="15"/>
      <c r="H45" s="118"/>
      <c r="M45" s="33"/>
      <c r="N45" s="33"/>
      <c r="O45" s="62"/>
      <c r="P45" s="33"/>
      <c r="Q45" s="33"/>
      <c r="R45" s="33"/>
      <c r="S45" s="33"/>
      <c r="T45" s="33"/>
      <c r="U45" s="33"/>
    </row>
    <row r="46" spans="1:8" ht="12.75">
      <c r="A46" s="132">
        <v>541</v>
      </c>
      <c r="B46" s="16" t="s">
        <v>35</v>
      </c>
      <c r="C46" s="5"/>
      <c r="D46" s="5"/>
      <c r="E46" s="5"/>
      <c r="F46" s="15"/>
      <c r="G46" s="15"/>
      <c r="H46" s="118"/>
    </row>
    <row r="47" spans="1:8" ht="12.75">
      <c r="A47" s="132">
        <v>545</v>
      </c>
      <c r="B47" s="16" t="s">
        <v>36</v>
      </c>
      <c r="C47" s="5">
        <v>500</v>
      </c>
      <c r="D47" s="5"/>
      <c r="E47" s="5">
        <v>-567</v>
      </c>
      <c r="F47" s="15">
        <v>-357</v>
      </c>
      <c r="G47" s="15">
        <v>-210</v>
      </c>
      <c r="H47" s="118">
        <f>SUM(E47/C47*100)</f>
        <v>-113.39999999999999</v>
      </c>
    </row>
    <row r="48" spans="1:8" ht="12.75">
      <c r="A48" s="132">
        <v>562</v>
      </c>
      <c r="B48" s="16" t="s">
        <v>22</v>
      </c>
      <c r="C48" s="5"/>
      <c r="D48" s="5"/>
      <c r="E48" s="5"/>
      <c r="F48" s="15"/>
      <c r="G48" s="15"/>
      <c r="H48" s="118"/>
    </row>
    <row r="49" spans="1:8" ht="12.75">
      <c r="A49" s="132">
        <v>563</v>
      </c>
      <c r="B49" s="16" t="s">
        <v>37</v>
      </c>
      <c r="C49" s="5"/>
      <c r="D49" s="5"/>
      <c r="E49" s="5"/>
      <c r="F49" s="15"/>
      <c r="G49" s="15"/>
      <c r="H49" s="118"/>
    </row>
    <row r="50" spans="1:8" ht="12.75">
      <c r="A50" s="132">
        <v>548</v>
      </c>
      <c r="B50" s="16" t="s">
        <v>38</v>
      </c>
      <c r="C50" s="5"/>
      <c r="D50" s="5"/>
      <c r="E50" s="5"/>
      <c r="F50" s="15"/>
      <c r="G50" s="15"/>
      <c r="H50" s="118"/>
    </row>
    <row r="51" spans="1:8" ht="12.75">
      <c r="A51" s="132">
        <v>549</v>
      </c>
      <c r="B51" s="16" t="s">
        <v>39</v>
      </c>
      <c r="C51" s="5"/>
      <c r="D51" s="5"/>
      <c r="E51" s="5"/>
      <c r="F51" s="15"/>
      <c r="G51" s="15"/>
      <c r="H51" s="118"/>
    </row>
    <row r="52" spans="1:8" ht="12.75">
      <c r="A52" s="132">
        <v>552</v>
      </c>
      <c r="B52" s="16" t="s">
        <v>40</v>
      </c>
      <c r="C52" s="5"/>
      <c r="D52" s="5"/>
      <c r="E52" s="5"/>
      <c r="F52" s="15"/>
      <c r="G52" s="15"/>
      <c r="H52" s="118"/>
    </row>
    <row r="53" spans="1:8" ht="12.75">
      <c r="A53" s="132">
        <v>553</v>
      </c>
      <c r="B53" s="16" t="s">
        <v>41</v>
      </c>
      <c r="C53" s="5"/>
      <c r="D53" s="5"/>
      <c r="E53" s="5"/>
      <c r="F53" s="15"/>
      <c r="G53" s="15"/>
      <c r="H53" s="118"/>
    </row>
    <row r="54" spans="1:8" ht="12.75">
      <c r="A54" s="132">
        <v>572</v>
      </c>
      <c r="B54" s="16" t="s">
        <v>42</v>
      </c>
      <c r="C54" s="5"/>
      <c r="D54" s="5"/>
      <c r="E54" s="5"/>
      <c r="F54" s="15"/>
      <c r="G54" s="15"/>
      <c r="H54" s="118"/>
    </row>
    <row r="55" spans="1:8" ht="12.75">
      <c r="A55" s="131"/>
      <c r="B55" s="17" t="s">
        <v>43</v>
      </c>
      <c r="C55" s="12">
        <f>SUM(C44-C45-C46-C47-C48-C49-C50-C51-C52-C53-C54)</f>
        <v>712550</v>
      </c>
      <c r="D55" s="18"/>
      <c r="E55" s="12">
        <f>SUM(E44-E45-E46-E47-E48-E49-E50-E51-E52-E53-E54)</f>
        <v>310354</v>
      </c>
      <c r="F55" s="12">
        <f>SUM(F44-F45-F46-F47-F48-F49-F50-F51-F52-F53-F54)</f>
        <v>198620.68</v>
      </c>
      <c r="G55" s="12">
        <f>SUM(G44-G45-G46-G47-G48-G49-G50-G51-G52-G53-G54)</f>
        <v>111733.32</v>
      </c>
      <c r="H55" s="122">
        <f>SUM(E55/C55*100)</f>
        <v>43.555399621079225</v>
      </c>
    </row>
    <row r="56" spans="1:8" ht="12.75">
      <c r="A56" s="131"/>
      <c r="B56" s="19" t="s">
        <v>44</v>
      </c>
      <c r="C56" s="20"/>
      <c r="D56" s="20"/>
      <c r="E56" s="21"/>
      <c r="F56" s="21"/>
      <c r="G56" s="21"/>
      <c r="H56" s="121"/>
    </row>
    <row r="57" spans="1:8" ht="12.75">
      <c r="A57" s="131"/>
      <c r="B57" s="19" t="s">
        <v>45</v>
      </c>
      <c r="C57" s="22"/>
      <c r="D57" s="22"/>
      <c r="E57" s="15"/>
      <c r="F57" s="15"/>
      <c r="G57" s="15"/>
      <c r="H57" s="118"/>
    </row>
    <row r="58" spans="1:8" ht="12.75">
      <c r="A58" s="123" t="s">
        <v>46</v>
      </c>
      <c r="B58" s="24"/>
      <c r="C58" s="25">
        <f>SUM(C5/C55)*100</f>
        <v>43.22503683952003</v>
      </c>
      <c r="D58" s="25"/>
      <c r="E58" s="26">
        <f>SUM(E43/E55)*100</f>
        <v>48.91020898715661</v>
      </c>
      <c r="F58" s="26">
        <f>SUM(F43/F55)*100</f>
        <v>23.79067174676877</v>
      </c>
      <c r="G58" s="26">
        <f>SUM(G43/G55)*100</f>
        <v>93.56349207201578</v>
      </c>
      <c r="H58" s="119">
        <f>SUM(E58/C58*100)</f>
        <v>113.15249809674819</v>
      </c>
    </row>
    <row r="59" spans="1:8" ht="12.75">
      <c r="A59" s="28"/>
      <c r="B59" s="29"/>
      <c r="C59" s="30"/>
      <c r="D59" s="30"/>
      <c r="E59" s="31"/>
      <c r="F59" s="31"/>
      <c r="G59" s="31"/>
      <c r="H59" s="3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&amp;C-3-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00" workbookViewId="0" topLeftCell="A1">
      <selection activeCell="H67" sqref="H67"/>
    </sheetView>
  </sheetViews>
  <sheetFormatPr defaultColWidth="9.140625" defaultRowHeight="12.75"/>
  <cols>
    <col min="2" max="2" width="33.8515625" style="0" customWidth="1"/>
    <col min="3" max="3" width="10.7109375" style="0" customWidth="1"/>
    <col min="4" max="4" width="10.421875" style="0" customWidth="1"/>
    <col min="5" max="5" width="13.7109375" style="0" customWidth="1"/>
    <col min="6" max="6" width="13.57421875" style="0" customWidth="1"/>
    <col min="7" max="7" width="15.421875" style="0" customWidth="1"/>
    <col min="8" max="8" width="11.140625" style="0" customWidth="1"/>
  </cols>
  <sheetData>
    <row r="1" spans="1:8" ht="12.75">
      <c r="A1" s="35"/>
      <c r="B1" s="36"/>
      <c r="C1" s="37"/>
      <c r="D1" s="37"/>
      <c r="E1" s="29"/>
      <c r="F1" s="29"/>
      <c r="G1" s="29"/>
      <c r="H1" s="38"/>
    </row>
    <row r="2" spans="1:9" ht="12.75">
      <c r="A2" s="204" t="s">
        <v>0</v>
      </c>
      <c r="B2" s="148" t="s">
        <v>47</v>
      </c>
      <c r="C2" s="148" t="s">
        <v>2</v>
      </c>
      <c r="D2" s="148" t="s">
        <v>3</v>
      </c>
      <c r="E2" s="177" t="s">
        <v>4</v>
      </c>
      <c r="F2" s="177" t="s">
        <v>172</v>
      </c>
      <c r="G2" s="177" t="s">
        <v>164</v>
      </c>
      <c r="H2" s="149" t="s">
        <v>5</v>
      </c>
      <c r="I2" s="33"/>
    </row>
    <row r="3" spans="1:8" ht="12.75">
      <c r="A3" s="130"/>
      <c r="B3" s="10"/>
      <c r="C3" s="52" t="s">
        <v>7</v>
      </c>
      <c r="D3" s="52" t="s">
        <v>7</v>
      </c>
      <c r="E3" s="113" t="s">
        <v>7</v>
      </c>
      <c r="F3" s="113" t="s">
        <v>163</v>
      </c>
      <c r="G3" s="178" t="s">
        <v>163</v>
      </c>
      <c r="H3" s="150" t="s">
        <v>8</v>
      </c>
    </row>
    <row r="4" spans="1:8" ht="12.75">
      <c r="A4" s="205" t="s">
        <v>6</v>
      </c>
      <c r="B4" s="151"/>
      <c r="C4" s="152"/>
      <c r="D4" s="152"/>
      <c r="E4" s="153" t="s">
        <v>282</v>
      </c>
      <c r="F4" s="153" t="s">
        <v>282</v>
      </c>
      <c r="G4" s="153" t="s">
        <v>282</v>
      </c>
      <c r="H4" s="154"/>
    </row>
    <row r="5" spans="1:8" ht="12.75">
      <c r="A5" s="206">
        <v>501</v>
      </c>
      <c r="B5" s="2" t="s">
        <v>48</v>
      </c>
      <c r="C5" s="3">
        <v>15000</v>
      </c>
      <c r="D5" s="3"/>
      <c r="E5" s="142">
        <v>7679</v>
      </c>
      <c r="F5" s="142">
        <v>6058</v>
      </c>
      <c r="G5" s="142">
        <v>1621</v>
      </c>
      <c r="H5" s="40">
        <f>SUM(E5/C5*100)</f>
        <v>51.193333333333335</v>
      </c>
    </row>
    <row r="6" spans="1:10" ht="12.75">
      <c r="A6" s="207">
        <v>502</v>
      </c>
      <c r="B6" s="8" t="s">
        <v>49</v>
      </c>
      <c r="C6" s="9">
        <f>SUM(C8+C9+C10+C11)</f>
        <v>95470</v>
      </c>
      <c r="D6" s="9"/>
      <c r="E6" s="39">
        <f>SUM(E8+E9+E10+E11)</f>
        <v>65062</v>
      </c>
      <c r="F6" s="39">
        <f>SUM(F8+F9+F10+F11)</f>
        <v>40990</v>
      </c>
      <c r="G6" s="39">
        <f>SUM(G8+G9+G10+G11)</f>
        <v>24073</v>
      </c>
      <c r="H6" s="40">
        <f>SUM(E6/C6*100)</f>
        <v>68.14915680318424</v>
      </c>
      <c r="J6" s="33"/>
    </row>
    <row r="7" spans="1:8" ht="12.75">
      <c r="A7" s="208"/>
      <c r="B7" s="4" t="s">
        <v>10</v>
      </c>
      <c r="C7" s="5"/>
      <c r="D7" s="5"/>
      <c r="E7" s="27"/>
      <c r="F7" s="22"/>
      <c r="G7" s="22"/>
      <c r="H7" s="40"/>
    </row>
    <row r="8" spans="1:8" ht="12.75">
      <c r="A8" s="209"/>
      <c r="B8" s="4" t="s">
        <v>50</v>
      </c>
      <c r="C8" s="5">
        <v>25000</v>
      </c>
      <c r="D8" s="5"/>
      <c r="E8" s="27">
        <v>13838</v>
      </c>
      <c r="F8" s="22">
        <v>8718</v>
      </c>
      <c r="G8" s="22">
        <v>5120</v>
      </c>
      <c r="H8" s="41">
        <f>SUM(E8/C8*100)</f>
        <v>55.352000000000004</v>
      </c>
    </row>
    <row r="9" spans="1:8" ht="12.75">
      <c r="A9" s="209"/>
      <c r="B9" s="4" t="s">
        <v>51</v>
      </c>
      <c r="C9" s="5">
        <v>51790</v>
      </c>
      <c r="D9" s="5"/>
      <c r="E9" s="27">
        <v>42597</v>
      </c>
      <c r="F9" s="22">
        <v>26836</v>
      </c>
      <c r="G9" s="22">
        <v>15761</v>
      </c>
      <c r="H9" s="41">
        <f>SUM(E9/C9*100)</f>
        <v>82.24946900946128</v>
      </c>
    </row>
    <row r="10" spans="1:8" ht="12.75">
      <c r="A10" s="209"/>
      <c r="B10" s="6" t="s">
        <v>52</v>
      </c>
      <c r="C10" s="7">
        <v>9100</v>
      </c>
      <c r="D10" s="7"/>
      <c r="E10" s="42">
        <v>3666</v>
      </c>
      <c r="F10" s="143">
        <v>2310</v>
      </c>
      <c r="G10" s="134">
        <v>1356</v>
      </c>
      <c r="H10" s="41">
        <f>SUM(E10/C10*100)</f>
        <v>40.285714285714285</v>
      </c>
    </row>
    <row r="11" spans="1:8" ht="12.75">
      <c r="A11" s="210"/>
      <c r="B11" s="6" t="s">
        <v>53</v>
      </c>
      <c r="C11" s="7">
        <v>9580</v>
      </c>
      <c r="D11" s="7"/>
      <c r="E11" s="42">
        <v>4961</v>
      </c>
      <c r="F11" s="20">
        <v>3126</v>
      </c>
      <c r="G11" s="20">
        <v>1836</v>
      </c>
      <c r="H11" s="43">
        <f>SUM(E11/C11*100)</f>
        <v>51.78496868475991</v>
      </c>
    </row>
    <row r="12" spans="1:12" ht="12.75">
      <c r="A12" s="207">
        <v>511</v>
      </c>
      <c r="B12" s="8" t="s">
        <v>54</v>
      </c>
      <c r="C12" s="9">
        <f>SUM(C13+C17+C18)</f>
        <v>31810</v>
      </c>
      <c r="D12" s="9"/>
      <c r="E12" s="39">
        <f>SUM(E13+E17+E18)</f>
        <v>6681</v>
      </c>
      <c r="F12" s="39">
        <f>SUM(F13+F17+F18)</f>
        <v>4209</v>
      </c>
      <c r="G12" s="39">
        <f>SUM(G13+G17+G18)</f>
        <v>2472</v>
      </c>
      <c r="H12" s="44">
        <f>SUM(E12/C12*100)</f>
        <v>21.00282929896259</v>
      </c>
      <c r="L12" s="33"/>
    </row>
    <row r="13" spans="1:11" ht="12.75">
      <c r="A13" s="211"/>
      <c r="B13" s="4" t="s">
        <v>55</v>
      </c>
      <c r="C13" s="5">
        <f>SUM(C16+C15)</f>
        <v>31810</v>
      </c>
      <c r="D13" s="5"/>
      <c r="E13" s="27">
        <f>SUM(E16+E15)</f>
        <v>2806</v>
      </c>
      <c r="F13" s="27">
        <f>SUM(F16+F15)</f>
        <v>1768</v>
      </c>
      <c r="G13" s="27">
        <f>SUM(G16+G15)</f>
        <v>1038</v>
      </c>
      <c r="H13" s="40"/>
      <c r="K13" s="224"/>
    </row>
    <row r="14" spans="1:8" ht="12.75">
      <c r="A14" s="212"/>
      <c r="B14" s="4" t="s">
        <v>10</v>
      </c>
      <c r="C14" s="5"/>
      <c r="D14" s="5"/>
      <c r="E14" s="143"/>
      <c r="F14" s="143"/>
      <c r="G14" s="134"/>
      <c r="H14" s="111"/>
    </row>
    <row r="15" spans="1:8" ht="12.75">
      <c r="A15" s="212"/>
      <c r="B15" s="4" t="s">
        <v>56</v>
      </c>
      <c r="C15" s="5">
        <v>31810</v>
      </c>
      <c r="D15" s="5"/>
      <c r="E15" s="22">
        <v>2806</v>
      </c>
      <c r="F15" s="22">
        <v>1768</v>
      </c>
      <c r="G15" s="22">
        <v>1038</v>
      </c>
      <c r="H15" s="43">
        <f>SUM(E15/C15*100)</f>
        <v>8.821125432254009</v>
      </c>
    </row>
    <row r="16" spans="1:8" ht="12.75">
      <c r="A16" s="212"/>
      <c r="B16" s="4" t="s">
        <v>57</v>
      </c>
      <c r="C16" s="5"/>
      <c r="D16" s="5"/>
      <c r="E16" s="27"/>
      <c r="F16" s="22"/>
      <c r="G16" s="22"/>
      <c r="H16" s="41"/>
    </row>
    <row r="17" spans="1:8" ht="12.75">
      <c r="A17" s="212"/>
      <c r="B17" s="4" t="s">
        <v>58</v>
      </c>
      <c r="C17" s="5"/>
      <c r="D17" s="5"/>
      <c r="E17" s="143">
        <v>3875</v>
      </c>
      <c r="F17" s="143">
        <v>2441</v>
      </c>
      <c r="G17" s="134">
        <v>1434</v>
      </c>
      <c r="H17" s="146"/>
    </row>
    <row r="18" spans="1:8" ht="12.75">
      <c r="A18" s="206"/>
      <c r="B18" s="4" t="s">
        <v>59</v>
      </c>
      <c r="C18" s="5"/>
      <c r="D18" s="5"/>
      <c r="E18" s="22"/>
      <c r="F18" s="22"/>
      <c r="G18" s="22"/>
      <c r="H18" s="41"/>
    </row>
    <row r="19" spans="1:8" ht="12.75">
      <c r="A19" s="207">
        <v>512</v>
      </c>
      <c r="B19" s="8" t="s">
        <v>60</v>
      </c>
      <c r="C19" s="9">
        <v>500</v>
      </c>
      <c r="D19" s="9"/>
      <c r="E19" s="39">
        <v>521</v>
      </c>
      <c r="F19" s="142">
        <v>328</v>
      </c>
      <c r="G19" s="142">
        <v>193</v>
      </c>
      <c r="H19" s="40">
        <f>SUM(E19/C19*100)</f>
        <v>104.2</v>
      </c>
    </row>
    <row r="20" spans="1:8" ht="12.75">
      <c r="A20" s="207">
        <v>513</v>
      </c>
      <c r="B20" s="8" t="s">
        <v>61</v>
      </c>
      <c r="C20" s="9">
        <v>600</v>
      </c>
      <c r="D20" s="9"/>
      <c r="E20" s="39">
        <v>145</v>
      </c>
      <c r="F20" s="142">
        <v>145</v>
      </c>
      <c r="G20" s="142"/>
      <c r="H20" s="40">
        <f>SUM(E20/C20*100)</f>
        <v>24.166666666666668</v>
      </c>
    </row>
    <row r="21" spans="1:8" ht="12.75">
      <c r="A21" s="207">
        <v>518</v>
      </c>
      <c r="B21" s="8" t="s">
        <v>62</v>
      </c>
      <c r="C21" s="9">
        <f>SUM(C23:C31)</f>
        <v>161830</v>
      </c>
      <c r="D21" s="9"/>
      <c r="E21" s="39">
        <f>SUM(E23:E31)</f>
        <v>74410</v>
      </c>
      <c r="F21" s="39">
        <f>SUM(F23:F31)</f>
        <v>59179</v>
      </c>
      <c r="G21" s="39">
        <f>SUM(G23:G31)</f>
        <v>15231</v>
      </c>
      <c r="H21" s="40">
        <f>SUM(E21/C21*100)</f>
        <v>45.98034974973738</v>
      </c>
    </row>
    <row r="22" spans="1:8" ht="12.75">
      <c r="A22" s="208"/>
      <c r="B22" s="4" t="s">
        <v>63</v>
      </c>
      <c r="C22" s="5"/>
      <c r="D22" s="5"/>
      <c r="E22" s="27"/>
      <c r="F22" s="22"/>
      <c r="G22" s="22"/>
      <c r="H22" s="40"/>
    </row>
    <row r="23" spans="1:8" ht="12.75">
      <c r="A23" s="209">
        <v>1</v>
      </c>
      <c r="B23" s="4" t="s">
        <v>64</v>
      </c>
      <c r="C23" s="5">
        <v>5000</v>
      </c>
      <c r="D23" s="5"/>
      <c r="E23" s="27">
        <v>2157</v>
      </c>
      <c r="F23" s="22">
        <v>1359</v>
      </c>
      <c r="G23" s="22">
        <v>798</v>
      </c>
      <c r="H23" s="41">
        <f aca="true" t="shared" si="0" ref="H23:H32">SUM(E23/C23*100)</f>
        <v>43.14</v>
      </c>
    </row>
    <row r="24" spans="1:8" ht="12.75">
      <c r="A24" s="209">
        <v>2</v>
      </c>
      <c r="B24" s="4" t="s">
        <v>65</v>
      </c>
      <c r="C24" s="5">
        <v>15550</v>
      </c>
      <c r="D24" s="5"/>
      <c r="E24" s="27">
        <v>4631</v>
      </c>
      <c r="F24" s="22">
        <v>2918</v>
      </c>
      <c r="G24" s="22">
        <v>1713</v>
      </c>
      <c r="H24" s="41">
        <f t="shared" si="0"/>
        <v>29.781350482315112</v>
      </c>
    </row>
    <row r="25" spans="1:8" ht="12.75">
      <c r="A25" s="209">
        <v>3</v>
      </c>
      <c r="B25" s="4" t="s">
        <v>274</v>
      </c>
      <c r="C25" s="5">
        <v>13950</v>
      </c>
      <c r="D25" s="5"/>
      <c r="E25" s="27">
        <v>6295</v>
      </c>
      <c r="F25" s="22">
        <v>3966</v>
      </c>
      <c r="G25" s="22">
        <v>2329</v>
      </c>
      <c r="H25" s="41">
        <f t="shared" si="0"/>
        <v>45.12544802867384</v>
      </c>
    </row>
    <row r="26" spans="1:8" ht="12.75">
      <c r="A26" s="209">
        <v>4</v>
      </c>
      <c r="B26" s="4" t="s">
        <v>275</v>
      </c>
      <c r="C26" s="5">
        <v>4800</v>
      </c>
      <c r="D26" s="5"/>
      <c r="E26" s="27">
        <v>1889</v>
      </c>
      <c r="F26" s="22">
        <v>1889</v>
      </c>
      <c r="G26" s="22"/>
      <c r="H26" s="41">
        <f t="shared" si="0"/>
        <v>39.35416666666667</v>
      </c>
    </row>
    <row r="27" spans="1:8" ht="12.75">
      <c r="A27" s="209">
        <v>5</v>
      </c>
      <c r="B27" s="4" t="s">
        <v>276</v>
      </c>
      <c r="C27" s="5">
        <v>70000</v>
      </c>
      <c r="D27" s="5"/>
      <c r="E27" s="27">
        <v>31356</v>
      </c>
      <c r="F27" s="22">
        <v>31356</v>
      </c>
      <c r="G27" s="22"/>
      <c r="H27" s="41">
        <f t="shared" si="0"/>
        <v>44.794285714285714</v>
      </c>
    </row>
    <row r="28" spans="1:8" ht="12.75">
      <c r="A28" s="209">
        <v>6</v>
      </c>
      <c r="B28" s="4" t="s">
        <v>277</v>
      </c>
      <c r="C28" s="5">
        <v>20500</v>
      </c>
      <c r="D28" s="5"/>
      <c r="E28" s="27">
        <v>11795</v>
      </c>
      <c r="F28" s="22">
        <v>7430</v>
      </c>
      <c r="G28" s="22">
        <v>4365</v>
      </c>
      <c r="H28" s="41">
        <f t="shared" si="0"/>
        <v>57.536585365853654</v>
      </c>
    </row>
    <row r="29" spans="1:8" ht="12.75">
      <c r="A29" s="209">
        <v>7</v>
      </c>
      <c r="B29" s="4" t="s">
        <v>278</v>
      </c>
      <c r="C29" s="5">
        <v>1200</v>
      </c>
      <c r="D29" s="5"/>
      <c r="E29" s="27">
        <v>127</v>
      </c>
      <c r="F29" s="22">
        <v>80</v>
      </c>
      <c r="G29" s="22">
        <v>47</v>
      </c>
      <c r="H29" s="41">
        <f t="shared" si="0"/>
        <v>10.583333333333334</v>
      </c>
    </row>
    <row r="30" spans="1:8" ht="12.75">
      <c r="A30" s="209">
        <v>8</v>
      </c>
      <c r="B30" s="4" t="s">
        <v>66</v>
      </c>
      <c r="C30" s="5">
        <v>15300</v>
      </c>
      <c r="D30" s="5"/>
      <c r="E30" s="27">
        <v>7795</v>
      </c>
      <c r="F30" s="22">
        <v>4910</v>
      </c>
      <c r="G30" s="22">
        <v>2884</v>
      </c>
      <c r="H30" s="41">
        <f t="shared" si="0"/>
        <v>50.947712418300654</v>
      </c>
    </row>
    <row r="31" spans="1:8" ht="12.75">
      <c r="A31" s="210">
        <v>9</v>
      </c>
      <c r="B31" s="6" t="s">
        <v>67</v>
      </c>
      <c r="C31" s="7">
        <v>15530</v>
      </c>
      <c r="D31" s="7"/>
      <c r="E31" s="42">
        <v>8365</v>
      </c>
      <c r="F31" s="143">
        <v>5271</v>
      </c>
      <c r="G31" s="134">
        <v>3095</v>
      </c>
      <c r="H31" s="41">
        <f t="shared" si="0"/>
        <v>53.86349001931745</v>
      </c>
    </row>
    <row r="32" spans="1:8" ht="12.75">
      <c r="A32" s="207">
        <v>521</v>
      </c>
      <c r="B32" s="8" t="s">
        <v>68</v>
      </c>
      <c r="C32" s="9">
        <f>SUM(C34:C35)</f>
        <v>180200</v>
      </c>
      <c r="D32" s="9"/>
      <c r="E32" s="39">
        <f>SUM(E34:E35)</f>
        <v>78855</v>
      </c>
      <c r="F32" s="39">
        <f>SUM(F34:F35)</f>
        <v>49679</v>
      </c>
      <c r="G32" s="39">
        <f>SUM(G34:G35)</f>
        <v>29176</v>
      </c>
      <c r="H32" s="40">
        <f t="shared" si="0"/>
        <v>43.75971143174251</v>
      </c>
    </row>
    <row r="33" spans="1:8" ht="12.75">
      <c r="A33" s="208"/>
      <c r="B33" s="4" t="s">
        <v>10</v>
      </c>
      <c r="C33" s="5"/>
      <c r="D33" s="5"/>
      <c r="E33" s="27"/>
      <c r="F33" s="22"/>
      <c r="G33" s="22"/>
      <c r="H33" s="40"/>
    </row>
    <row r="34" spans="1:8" ht="12.75">
      <c r="A34" s="209"/>
      <c r="B34" s="4" t="s">
        <v>69</v>
      </c>
      <c r="C34" s="5">
        <v>170000</v>
      </c>
      <c r="D34" s="5"/>
      <c r="E34" s="27">
        <v>68725</v>
      </c>
      <c r="F34" s="22">
        <v>43297</v>
      </c>
      <c r="G34" s="22">
        <v>25428</v>
      </c>
      <c r="H34" s="41">
        <f>SUM(E34/C34*100)</f>
        <v>40.42647058823529</v>
      </c>
    </row>
    <row r="35" spans="1:8" ht="13.5" thickBot="1">
      <c r="A35" s="235"/>
      <c r="B35" s="236" t="s">
        <v>70</v>
      </c>
      <c r="C35" s="124">
        <v>10200</v>
      </c>
      <c r="D35" s="124"/>
      <c r="E35" s="237">
        <v>10130</v>
      </c>
      <c r="F35" s="237">
        <v>6382</v>
      </c>
      <c r="G35" s="124">
        <v>3748</v>
      </c>
      <c r="H35" s="238">
        <f>SUM(E35/C35*100)</f>
        <v>99.31372549019608</v>
      </c>
    </row>
    <row r="36" spans="1:9" ht="12.75">
      <c r="A36" s="218"/>
      <c r="B36" s="29"/>
      <c r="C36" s="30"/>
      <c r="D36" s="30"/>
      <c r="E36" s="30" t="s">
        <v>272</v>
      </c>
      <c r="F36" s="30"/>
      <c r="G36" s="30"/>
      <c r="H36" s="32"/>
      <c r="I36" s="33"/>
    </row>
    <row r="37" spans="1:8" ht="13.5" thickBot="1">
      <c r="A37" s="233"/>
      <c r="B37" s="29"/>
      <c r="C37" s="30"/>
      <c r="D37" s="30"/>
      <c r="E37" s="30"/>
      <c r="F37" s="30"/>
      <c r="G37" s="30"/>
      <c r="H37" s="32"/>
    </row>
    <row r="38" spans="1:8" ht="12.75">
      <c r="A38" s="204" t="s">
        <v>0</v>
      </c>
      <c r="B38" s="148" t="s">
        <v>47</v>
      </c>
      <c r="C38" s="148" t="s">
        <v>2</v>
      </c>
      <c r="D38" s="148" t="s">
        <v>3</v>
      </c>
      <c r="E38" s="234" t="s">
        <v>4</v>
      </c>
      <c r="F38" s="186" t="s">
        <v>172</v>
      </c>
      <c r="G38" s="177" t="s">
        <v>164</v>
      </c>
      <c r="H38" s="149" t="s">
        <v>5</v>
      </c>
    </row>
    <row r="39" spans="1:8" ht="12.75">
      <c r="A39" s="130"/>
      <c r="B39" s="10"/>
      <c r="C39" s="52" t="s">
        <v>7</v>
      </c>
      <c r="D39" s="52" t="s">
        <v>7</v>
      </c>
      <c r="E39" s="113" t="s">
        <v>7</v>
      </c>
      <c r="F39" s="113" t="s">
        <v>163</v>
      </c>
      <c r="G39" s="178" t="s">
        <v>163</v>
      </c>
      <c r="H39" s="150" t="s">
        <v>8</v>
      </c>
    </row>
    <row r="40" spans="1:8" ht="13.5" thickBot="1">
      <c r="A40" s="205" t="s">
        <v>6</v>
      </c>
      <c r="B40" s="151"/>
      <c r="C40" s="152"/>
      <c r="D40" s="152"/>
      <c r="E40" s="153" t="s">
        <v>282</v>
      </c>
      <c r="F40" s="153" t="s">
        <v>282</v>
      </c>
      <c r="G40" s="153" t="s">
        <v>282</v>
      </c>
      <c r="H40" s="154"/>
    </row>
    <row r="41" spans="1:8" ht="12.75">
      <c r="A41" s="207">
        <v>524</v>
      </c>
      <c r="B41" s="8" t="s">
        <v>71</v>
      </c>
      <c r="C41" s="9">
        <v>55500</v>
      </c>
      <c r="D41" s="9"/>
      <c r="E41" s="39">
        <v>23452</v>
      </c>
      <c r="F41" s="142">
        <v>14775</v>
      </c>
      <c r="G41" s="142">
        <v>8677</v>
      </c>
      <c r="H41" s="40">
        <f>SUM(E41/C41*100)</f>
        <v>42.255855855855856</v>
      </c>
    </row>
    <row r="42" spans="1:8" ht="12.75">
      <c r="A42" s="207">
        <v>527</v>
      </c>
      <c r="B42" s="8" t="s">
        <v>72</v>
      </c>
      <c r="C42" s="9">
        <v>10100</v>
      </c>
      <c r="D42" s="9"/>
      <c r="E42" s="39">
        <v>7862</v>
      </c>
      <c r="F42" s="142">
        <v>4953</v>
      </c>
      <c r="G42" s="142">
        <v>2909</v>
      </c>
      <c r="H42" s="40">
        <f>SUM(E42/C42*100)</f>
        <v>77.84158415841584</v>
      </c>
    </row>
    <row r="43" spans="1:8" ht="12.75">
      <c r="A43" s="207">
        <v>531</v>
      </c>
      <c r="B43" s="8" t="s">
        <v>73</v>
      </c>
      <c r="C43" s="9">
        <v>140</v>
      </c>
      <c r="D43" s="9"/>
      <c r="E43" s="39"/>
      <c r="F43" s="142"/>
      <c r="G43" s="142"/>
      <c r="H43" s="40"/>
    </row>
    <row r="44" spans="1:8" ht="12.75">
      <c r="A44" s="207">
        <v>532</v>
      </c>
      <c r="B44" s="8" t="s">
        <v>74</v>
      </c>
      <c r="C44" s="9"/>
      <c r="D44" s="9"/>
      <c r="E44" s="39"/>
      <c r="F44" s="142"/>
      <c r="G44" s="142"/>
      <c r="H44" s="40"/>
    </row>
    <row r="45" spans="1:8" ht="12.75">
      <c r="A45" s="207">
        <v>538</v>
      </c>
      <c r="B45" s="8" t="s">
        <v>75</v>
      </c>
      <c r="C45" s="9">
        <v>2000</v>
      </c>
      <c r="D45" s="9"/>
      <c r="E45" s="39">
        <v>367</v>
      </c>
      <c r="F45" s="142">
        <v>231</v>
      </c>
      <c r="G45" s="142">
        <v>136</v>
      </c>
      <c r="H45" s="40">
        <f>SUM(E45/C45*100)</f>
        <v>18.35</v>
      </c>
    </row>
    <row r="46" spans="1:8" ht="12.75">
      <c r="A46" s="207" t="s">
        <v>76</v>
      </c>
      <c r="B46" s="8" t="s">
        <v>77</v>
      </c>
      <c r="C46" s="9"/>
      <c r="D46" s="9"/>
      <c r="E46" s="39"/>
      <c r="F46" s="142"/>
      <c r="G46" s="142"/>
      <c r="H46" s="40"/>
    </row>
    <row r="47" spans="1:8" ht="12.75">
      <c r="A47" s="207">
        <v>544</v>
      </c>
      <c r="B47" s="8" t="s">
        <v>78</v>
      </c>
      <c r="C47" s="9"/>
      <c r="D47" s="9"/>
      <c r="E47" s="39"/>
      <c r="F47" s="142"/>
      <c r="G47" s="142"/>
      <c r="H47" s="40"/>
    </row>
    <row r="48" spans="1:8" ht="12.75">
      <c r="A48" s="207">
        <v>545</v>
      </c>
      <c r="B48" s="8" t="s">
        <v>79</v>
      </c>
      <c r="C48" s="9">
        <v>500</v>
      </c>
      <c r="D48" s="9"/>
      <c r="E48" s="39">
        <v>-567</v>
      </c>
      <c r="F48" s="142">
        <v>-357</v>
      </c>
      <c r="G48" s="142">
        <v>-210</v>
      </c>
      <c r="H48" s="41">
        <f>SUM(E48/C48*100)</f>
        <v>-113.39999999999999</v>
      </c>
    </row>
    <row r="49" spans="1:8" ht="12.75">
      <c r="A49" s="207">
        <v>546</v>
      </c>
      <c r="B49" s="8" t="s">
        <v>80</v>
      </c>
      <c r="C49" s="9"/>
      <c r="D49" s="9"/>
      <c r="E49" s="39"/>
      <c r="F49" s="142"/>
      <c r="G49" s="142"/>
      <c r="H49" s="40"/>
    </row>
    <row r="50" spans="1:8" ht="12.75">
      <c r="A50" s="207">
        <v>548</v>
      </c>
      <c r="B50" s="8" t="s">
        <v>81</v>
      </c>
      <c r="C50" s="9">
        <f>SUM(C52:C56)</f>
        <v>42100</v>
      </c>
      <c r="D50" s="9"/>
      <c r="E50" s="9">
        <f>SUM(E52:E56)</f>
        <v>11728</v>
      </c>
      <c r="F50" s="9">
        <f>SUM(F52:F56)</f>
        <v>705</v>
      </c>
      <c r="G50" s="9">
        <f>SUM(G52:G56)</f>
        <v>11023</v>
      </c>
      <c r="H50" s="41">
        <f>SUM(E50/C50*100)</f>
        <v>27.85748218527316</v>
      </c>
    </row>
    <row r="51" spans="1:8" ht="12.75">
      <c r="A51" s="211"/>
      <c r="B51" s="6" t="s">
        <v>10</v>
      </c>
      <c r="C51" s="12"/>
      <c r="D51" s="12"/>
      <c r="E51" s="144"/>
      <c r="F51" s="144"/>
      <c r="G51" s="133"/>
      <c r="H51" s="40"/>
    </row>
    <row r="52" spans="1:8" ht="12.75">
      <c r="A52" s="212"/>
      <c r="B52" s="6" t="s">
        <v>82</v>
      </c>
      <c r="C52" s="7">
        <v>2100</v>
      </c>
      <c r="D52" s="7"/>
      <c r="E52" s="20">
        <v>1175</v>
      </c>
      <c r="F52" s="145">
        <v>705</v>
      </c>
      <c r="G52" s="135">
        <v>470</v>
      </c>
      <c r="H52" s="41">
        <f>SUM(E52/C52*100)</f>
        <v>55.952380952380956</v>
      </c>
    </row>
    <row r="53" spans="1:8" ht="12.75">
      <c r="A53" s="212"/>
      <c r="B53" s="6" t="s">
        <v>83</v>
      </c>
      <c r="C53" s="7"/>
      <c r="D53" s="7"/>
      <c r="E53" s="42"/>
      <c r="F53" s="145"/>
      <c r="G53" s="135"/>
      <c r="H53" s="41"/>
    </row>
    <row r="54" spans="1:8" ht="12.75">
      <c r="A54" s="212"/>
      <c r="B54" s="6" t="s">
        <v>84</v>
      </c>
      <c r="C54" s="7"/>
      <c r="D54" s="7"/>
      <c r="E54" s="42"/>
      <c r="F54" s="145"/>
      <c r="G54" s="135"/>
      <c r="H54" s="41"/>
    </row>
    <row r="55" spans="1:8" ht="12.75">
      <c r="A55" s="212"/>
      <c r="B55" s="6" t="s">
        <v>85</v>
      </c>
      <c r="C55" s="7"/>
      <c r="D55" s="7"/>
      <c r="E55" s="42"/>
      <c r="F55" s="145"/>
      <c r="G55" s="135"/>
      <c r="H55" s="41"/>
    </row>
    <row r="56" spans="1:8" ht="12.75">
      <c r="A56" s="212"/>
      <c r="B56" s="6" t="s">
        <v>86</v>
      </c>
      <c r="C56" s="7">
        <v>40000</v>
      </c>
      <c r="D56" s="7"/>
      <c r="E56" s="42">
        <v>10553</v>
      </c>
      <c r="F56" s="145"/>
      <c r="G56" s="135">
        <v>10553</v>
      </c>
      <c r="H56" s="41">
        <f>SUM(E56/C56*100)</f>
        <v>26.382499999999997</v>
      </c>
    </row>
    <row r="57" spans="1:8" ht="12.75">
      <c r="A57" s="207">
        <v>549</v>
      </c>
      <c r="B57" s="8" t="s">
        <v>39</v>
      </c>
      <c r="C57" s="9"/>
      <c r="D57" s="9"/>
      <c r="E57" s="39"/>
      <c r="F57" s="142"/>
      <c r="G57" s="142"/>
      <c r="H57" s="40"/>
    </row>
    <row r="58" spans="1:8" ht="12.75">
      <c r="A58" s="211">
        <v>551</v>
      </c>
      <c r="B58" s="11" t="s">
        <v>87</v>
      </c>
      <c r="C58" s="12">
        <v>112300</v>
      </c>
      <c r="D58" s="12"/>
      <c r="E58" s="18">
        <v>31044</v>
      </c>
      <c r="F58" s="144">
        <v>19558</v>
      </c>
      <c r="G58" s="133">
        <v>11486</v>
      </c>
      <c r="H58" s="40">
        <f>SUM(E58/C58*100)</f>
        <v>27.643811219946574</v>
      </c>
    </row>
    <row r="59" spans="1:8" ht="12.75">
      <c r="A59" s="207">
        <v>552</v>
      </c>
      <c r="B59" s="8" t="s">
        <v>88</v>
      </c>
      <c r="C59" s="9"/>
      <c r="D59" s="9"/>
      <c r="E59" s="9"/>
      <c r="F59" s="142"/>
      <c r="G59" s="142"/>
      <c r="H59" s="40"/>
    </row>
    <row r="60" spans="1:8" ht="12.75">
      <c r="A60" s="211">
        <v>563</v>
      </c>
      <c r="B60" s="23" t="s">
        <v>37</v>
      </c>
      <c r="C60" s="39">
        <v>500</v>
      </c>
      <c r="D60" s="39"/>
      <c r="E60" s="39">
        <v>45</v>
      </c>
      <c r="F60" s="39">
        <v>45</v>
      </c>
      <c r="G60" s="39"/>
      <c r="H60" s="41">
        <f>SUM(E60/C60*100)</f>
        <v>9</v>
      </c>
    </row>
    <row r="61" spans="1:8" ht="12.75">
      <c r="A61" s="211">
        <v>568</v>
      </c>
      <c r="B61" s="46" t="s">
        <v>89</v>
      </c>
      <c r="C61" s="18">
        <v>4500</v>
      </c>
      <c r="D61" s="18"/>
      <c r="E61" s="18">
        <v>2503</v>
      </c>
      <c r="F61" s="18">
        <v>1577</v>
      </c>
      <c r="G61" s="18">
        <v>925</v>
      </c>
      <c r="H61" s="41">
        <f>SUM(E61/C61*100)</f>
        <v>55.62222222222222</v>
      </c>
    </row>
    <row r="62" spans="1:8" ht="12.75">
      <c r="A62" s="211">
        <v>572</v>
      </c>
      <c r="B62" s="46" t="s">
        <v>42</v>
      </c>
      <c r="C62" s="18"/>
      <c r="D62" s="18"/>
      <c r="E62" s="18"/>
      <c r="F62" s="18"/>
      <c r="G62" s="18"/>
      <c r="H62" s="45"/>
    </row>
    <row r="63" spans="1:8" ht="12.75">
      <c r="A63" s="213">
        <v>500</v>
      </c>
      <c r="B63" s="47" t="s">
        <v>90</v>
      </c>
      <c r="C63" s="48">
        <f>SUM(C5+C6+C12+C19+C20+C21+C32+C41+C42+C43+C44+C45+C46+C47+C48+C49+C50+C57+C58+C59+C60+C61+C62)</f>
        <v>713050</v>
      </c>
      <c r="D63" s="48"/>
      <c r="E63" s="48">
        <f>SUM(E5+E6+E12+E19+E20+E21+E32+E41+E42+E43+E44+E45+E46+E47+E48+E49+E50+E57+E58+E59+E60+E61+E62)</f>
        <v>309787</v>
      </c>
      <c r="F63" s="48">
        <f>SUM(F5+F6+F12+F19+F20+F21+F32+F41+F42+F43+F44+F45+F46+F47+F48+F49+F50+F57+F58+F59+F60+F61+F62)</f>
        <v>202075</v>
      </c>
      <c r="G63" s="48">
        <f>SUM(G5+G6+G12+G19+G20+G21+G32+G41+G42+G43+G44+G45+G46+G47+G48+G49+G50+G57+G58+G59+G60+G61+G62)</f>
        <v>107712</v>
      </c>
      <c r="H63" s="49">
        <f>SUM(E63/C63*100)</f>
        <v>43.4453404389594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&amp;C-4-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H19" sqref="H19"/>
    </sheetView>
  </sheetViews>
  <sheetFormatPr defaultColWidth="9.140625" defaultRowHeight="12.75"/>
  <cols>
    <col min="1" max="1" width="4.8515625" style="0" customWidth="1"/>
    <col min="2" max="2" width="28.00390625" style="0" customWidth="1"/>
    <col min="3" max="3" width="9.8515625" style="0" customWidth="1"/>
    <col min="4" max="4" width="9.7109375" style="0" customWidth="1"/>
    <col min="5" max="5" width="11.140625" style="0" customWidth="1"/>
    <col min="6" max="6" width="10.421875" style="0" customWidth="1"/>
  </cols>
  <sheetData>
    <row r="1" ht="12.75">
      <c r="A1" s="35" t="s">
        <v>279</v>
      </c>
    </row>
    <row r="2" ht="12.75">
      <c r="A2" s="35"/>
    </row>
    <row r="3" spans="1:7" ht="12.75">
      <c r="A3" s="29"/>
      <c r="B3" s="50"/>
      <c r="C3" s="29"/>
      <c r="D3" s="29"/>
      <c r="E3" s="33"/>
      <c r="F3" s="33"/>
      <c r="G3" s="33"/>
    </row>
    <row r="4" spans="2:7" ht="12.75">
      <c r="B4" s="35" t="s">
        <v>91</v>
      </c>
      <c r="C4" s="33"/>
      <c r="F4" s="33"/>
      <c r="G4" s="33"/>
    </row>
    <row r="5" spans="3:7" ht="12.75">
      <c r="C5" s="33"/>
      <c r="F5" s="33"/>
      <c r="G5" s="33"/>
    </row>
    <row r="6" spans="1:7" ht="12.75">
      <c r="A6" s="184" t="s">
        <v>92</v>
      </c>
      <c r="B6" s="185" t="s">
        <v>93</v>
      </c>
      <c r="C6" s="148" t="s">
        <v>285</v>
      </c>
      <c r="D6" s="148" t="s">
        <v>94</v>
      </c>
      <c r="E6" s="186" t="s">
        <v>95</v>
      </c>
      <c r="F6" s="187" t="s">
        <v>96</v>
      </c>
      <c r="G6" s="183"/>
    </row>
    <row r="7" spans="1:7" ht="12.75">
      <c r="A7" s="188"/>
      <c r="B7" s="51" t="s">
        <v>97</v>
      </c>
      <c r="C7" s="52" t="s">
        <v>286</v>
      </c>
      <c r="D7" s="52" t="s">
        <v>98</v>
      </c>
      <c r="E7" s="53" t="s">
        <v>98</v>
      </c>
      <c r="F7" s="189" t="s">
        <v>98</v>
      </c>
      <c r="G7" s="183"/>
    </row>
    <row r="8" spans="1:7" ht="12.75">
      <c r="A8" s="190"/>
      <c r="B8" s="54" t="s">
        <v>99</v>
      </c>
      <c r="C8" s="1" t="s">
        <v>284</v>
      </c>
      <c r="D8" s="1" t="s">
        <v>273</v>
      </c>
      <c r="E8" s="55" t="s">
        <v>273</v>
      </c>
      <c r="F8" s="191" t="s">
        <v>273</v>
      </c>
      <c r="G8" s="183"/>
    </row>
    <row r="9" spans="1:7" ht="12.75">
      <c r="A9" s="192">
        <v>1</v>
      </c>
      <c r="B9" s="56" t="s">
        <v>100</v>
      </c>
      <c r="C9" s="57">
        <v>34655.19</v>
      </c>
      <c r="D9" s="58">
        <v>21160.98</v>
      </c>
      <c r="E9" s="59">
        <v>4816.02</v>
      </c>
      <c r="F9" s="193">
        <f>SUM(C9+D9-E9)</f>
        <v>51000.149999999994</v>
      </c>
      <c r="G9" s="30"/>
    </row>
    <row r="10" spans="1:7" ht="12.75">
      <c r="A10" s="194">
        <v>2</v>
      </c>
      <c r="B10" s="195" t="s">
        <v>101</v>
      </c>
      <c r="C10" s="196">
        <v>24500</v>
      </c>
      <c r="D10" s="197">
        <v>21160.98</v>
      </c>
      <c r="E10" s="198">
        <v>4355</v>
      </c>
      <c r="F10" s="125">
        <f>SUM(C10+D10-E10)</f>
        <v>41305.979999999996</v>
      </c>
      <c r="G10" s="30"/>
    </row>
    <row r="13" ht="12.75">
      <c r="A13" s="60" t="s">
        <v>280</v>
      </c>
    </row>
    <row r="14" spans="1:5" ht="12.75">
      <c r="A14" t="s">
        <v>102</v>
      </c>
      <c r="E14" s="61">
        <v>2897.17</v>
      </c>
    </row>
    <row r="15" spans="1:5" ht="12.75">
      <c r="A15" t="s">
        <v>102</v>
      </c>
      <c r="E15" s="61">
        <v>1918.85</v>
      </c>
    </row>
    <row r="16" ht="12.75">
      <c r="E16" s="61"/>
    </row>
    <row r="17" spans="1:5" ht="12.75">
      <c r="A17" t="s">
        <v>109</v>
      </c>
      <c r="E17" s="109">
        <f>SUM(E14:E15)</f>
        <v>4816.02</v>
      </c>
    </row>
    <row r="19" spans="1:8" ht="12.75">
      <c r="A19" s="60" t="s">
        <v>281</v>
      </c>
      <c r="H19" t="s">
        <v>292</v>
      </c>
    </row>
    <row r="20" spans="1:5" ht="12.75">
      <c r="A20" s="33"/>
      <c r="B20" s="33"/>
      <c r="C20" s="38"/>
      <c r="D20" s="33"/>
      <c r="E20" s="33"/>
    </row>
    <row r="21" spans="1:7" ht="12.75">
      <c r="A21" s="33" t="s">
        <v>267</v>
      </c>
      <c r="B21" s="33"/>
      <c r="C21" s="33"/>
      <c r="D21" s="33"/>
      <c r="E21" s="62">
        <v>1600</v>
      </c>
      <c r="F21" s="33"/>
      <c r="G21" s="61"/>
    </row>
    <row r="22" spans="1:7" ht="12.75">
      <c r="A22" s="63" t="s">
        <v>268</v>
      </c>
      <c r="B22" s="33"/>
      <c r="C22" s="33"/>
      <c r="D22" s="62"/>
      <c r="E22" s="62">
        <v>1580</v>
      </c>
      <c r="F22" s="33"/>
      <c r="G22" s="61"/>
    </row>
    <row r="23" spans="1:7" ht="12.75">
      <c r="A23" s="63" t="s">
        <v>283</v>
      </c>
      <c r="B23" s="33"/>
      <c r="C23" s="33"/>
      <c r="D23" s="62"/>
      <c r="E23" s="62">
        <v>1175</v>
      </c>
      <c r="F23" s="33"/>
      <c r="G23" s="61"/>
    </row>
    <row r="24" spans="1:7" ht="12.75">
      <c r="A24" s="63"/>
      <c r="B24" s="33"/>
      <c r="C24" s="33"/>
      <c r="D24" s="62"/>
      <c r="E24" s="62"/>
      <c r="F24" s="33"/>
      <c r="G24" s="61"/>
    </row>
    <row r="25" spans="1:7" ht="12.75">
      <c r="A25" s="63"/>
      <c r="B25" s="33"/>
      <c r="C25" s="33"/>
      <c r="D25" s="62"/>
      <c r="E25" s="62"/>
      <c r="F25" s="33"/>
      <c r="G25" s="61"/>
    </row>
    <row r="26" spans="1:7" ht="12.75">
      <c r="A26" s="63"/>
      <c r="B26" s="33"/>
      <c r="C26" s="33"/>
      <c r="D26" s="62"/>
      <c r="E26" s="62"/>
      <c r="F26" s="33"/>
      <c r="G26" s="61"/>
    </row>
    <row r="27" spans="1:5" ht="12.75">
      <c r="A27" s="108" t="s">
        <v>109</v>
      </c>
      <c r="B27" s="34"/>
      <c r="C27" s="34"/>
      <c r="D27" s="34"/>
      <c r="E27" s="110">
        <f>SUM(E21:E23)</f>
        <v>4355</v>
      </c>
    </row>
    <row r="29" spans="1:5" ht="12.75">
      <c r="A29" s="38"/>
      <c r="B29" s="67"/>
      <c r="C29" s="68"/>
      <c r="D29" s="68"/>
      <c r="E29" s="69"/>
    </row>
    <row r="30" spans="1:5" ht="12.75">
      <c r="A30" s="33"/>
      <c r="B30" s="69"/>
      <c r="C30" s="68"/>
      <c r="D30" s="68"/>
      <c r="E30" s="69"/>
    </row>
    <row r="31" spans="1:5" ht="12.75">
      <c r="A31" s="33"/>
      <c r="B31" s="70"/>
      <c r="C31" s="71"/>
      <c r="D31" s="71"/>
      <c r="E31" s="70"/>
    </row>
    <row r="32" spans="1:5" ht="12.75">
      <c r="A32" s="33"/>
      <c r="B32" s="33"/>
      <c r="C32" s="33"/>
      <c r="D32" s="33"/>
      <c r="E32" s="33"/>
    </row>
    <row r="33" spans="1:5" ht="12.75">
      <c r="A33" s="38"/>
      <c r="B33" s="34"/>
      <c r="C33" s="34"/>
      <c r="D33" s="34"/>
      <c r="E33" s="34"/>
    </row>
    <row r="34" spans="1:5" ht="12.75">
      <c r="A34" s="33"/>
      <c r="B34" s="34"/>
      <c r="C34" s="34"/>
      <c r="D34" s="34"/>
      <c r="E34" s="34"/>
    </row>
    <row r="35" spans="1:5" ht="12.75">
      <c r="A35" s="33"/>
      <c r="B35" s="34"/>
      <c r="C35" s="34"/>
      <c r="D35" s="34"/>
      <c r="E35" s="34"/>
    </row>
    <row r="36" spans="1:5" ht="12.75">
      <c r="A36" s="38"/>
      <c r="B36" s="34"/>
      <c r="C36" s="34"/>
      <c r="D36" s="34"/>
      <c r="E36" s="66"/>
    </row>
    <row r="37" spans="1:5" ht="12.75">
      <c r="A37" s="33"/>
      <c r="B37" s="34"/>
      <c r="C37" s="34"/>
      <c r="D37" s="34"/>
      <c r="E37" s="34"/>
    </row>
    <row r="38" spans="1:5" ht="12.75">
      <c r="A38" s="38"/>
      <c r="B38" s="34"/>
      <c r="C38" s="34"/>
      <c r="D38" s="34"/>
      <c r="E38" s="34"/>
    </row>
    <row r="39" spans="1:5" ht="12.75">
      <c r="A39" s="33"/>
      <c r="B39" s="34"/>
      <c r="C39" s="34"/>
      <c r="D39" s="34"/>
      <c r="E39" s="34"/>
    </row>
    <row r="40" spans="1:5" ht="12.75">
      <c r="A40" s="33"/>
      <c r="B40" s="34"/>
      <c r="C40" s="34"/>
      <c r="D40" s="34"/>
      <c r="E40" s="34"/>
    </row>
    <row r="41" spans="1:5" ht="12.75">
      <c r="A41" s="38"/>
      <c r="B41" s="34"/>
      <c r="C41" s="34"/>
      <c r="D41" s="34"/>
      <c r="E41" s="66"/>
    </row>
    <row r="42" spans="1:5" ht="12.75">
      <c r="A42" s="33"/>
      <c r="B42" s="34"/>
      <c r="C42" s="34"/>
      <c r="D42" s="34"/>
      <c r="E42" s="34"/>
    </row>
    <row r="43" spans="1:5" ht="12.75">
      <c r="A43" s="38"/>
      <c r="B43" s="72"/>
      <c r="C43" s="34"/>
      <c r="D43" s="34"/>
      <c r="E43" s="34"/>
    </row>
    <row r="44" spans="1:5" ht="12.75">
      <c r="A44" s="33"/>
      <c r="B44" s="34"/>
      <c r="C44" s="34"/>
      <c r="D44" s="34"/>
      <c r="E44" s="34"/>
    </row>
    <row r="45" spans="1:5" ht="12.75">
      <c r="A45" s="33"/>
      <c r="B45" s="34"/>
      <c r="C45" s="34"/>
      <c r="D45" s="34"/>
      <c r="E45" s="34"/>
    </row>
    <row r="46" spans="1:5" ht="12.75">
      <c r="A46" s="33"/>
      <c r="B46" s="34"/>
      <c r="C46" s="34"/>
      <c r="D46" s="34"/>
      <c r="E46" s="34"/>
    </row>
    <row r="47" spans="1:5" ht="12.75">
      <c r="A47" s="38"/>
      <c r="B47" s="34"/>
      <c r="C47" s="34"/>
      <c r="D47" s="34"/>
      <c r="E47" s="66"/>
    </row>
    <row r="48" spans="1:5" ht="12.75">
      <c r="A48" s="33"/>
      <c r="B48" s="34"/>
      <c r="C48" s="34"/>
      <c r="D48" s="34"/>
      <c r="E48" s="34"/>
    </row>
    <row r="49" spans="1:5" ht="12.75">
      <c r="A49" s="65"/>
      <c r="B49" s="34"/>
      <c r="C49" s="34"/>
      <c r="D49" s="34"/>
      <c r="E49" s="34"/>
    </row>
    <row r="50" spans="1:5" ht="12.75">
      <c r="A50" s="64"/>
      <c r="B50" s="34"/>
      <c r="C50" s="34"/>
      <c r="D50" s="34"/>
      <c r="E50" s="34"/>
    </row>
    <row r="51" spans="1:5" ht="12.75">
      <c r="A51" s="64"/>
      <c r="B51" s="34"/>
      <c r="C51" s="34"/>
      <c r="D51" s="34"/>
      <c r="E51" s="34"/>
    </row>
    <row r="52" spans="1:5" ht="12.75">
      <c r="A52" s="65"/>
      <c r="B52" s="34"/>
      <c r="C52" s="34"/>
      <c r="D52" s="34"/>
      <c r="E52" s="6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&amp;C-5-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H1" sqref="H1"/>
    </sheetView>
  </sheetViews>
  <sheetFormatPr defaultColWidth="9.140625" defaultRowHeight="12.75"/>
  <cols>
    <col min="7" max="7" width="11.57421875" style="0" customWidth="1"/>
    <col min="8" max="8" width="16.8515625" style="0" customWidth="1"/>
    <col min="9" max="9" width="13.8515625" style="0" customWidth="1"/>
  </cols>
  <sheetData>
    <row r="1" spans="1:8" ht="18">
      <c r="A1" s="73" t="s">
        <v>103</v>
      </c>
      <c r="B1" s="74" t="s">
        <v>104</v>
      </c>
      <c r="C1" s="74"/>
      <c r="D1" s="75"/>
      <c r="E1" s="76"/>
      <c r="F1" s="76"/>
      <c r="G1" s="77"/>
      <c r="H1" s="78" t="s">
        <v>287</v>
      </c>
    </row>
    <row r="2" spans="1:8" ht="18">
      <c r="A2" s="79"/>
      <c r="B2" s="80"/>
      <c r="C2" s="80"/>
      <c r="D2" s="81"/>
      <c r="E2" s="82"/>
      <c r="F2" s="82"/>
      <c r="G2" s="82"/>
      <c r="H2" s="83"/>
    </row>
    <row r="3" spans="1:8" ht="12.75">
      <c r="A3" s="84" t="s">
        <v>105</v>
      </c>
      <c r="B3" s="84" t="s">
        <v>106</v>
      </c>
      <c r="C3" s="84"/>
      <c r="D3" s="85"/>
      <c r="E3" s="84"/>
      <c r="F3" s="84"/>
      <c r="G3" s="84"/>
      <c r="H3" s="83"/>
    </row>
    <row r="4" spans="1:8" ht="12.75">
      <c r="A4" s="86"/>
      <c r="B4" s="87" t="s">
        <v>103</v>
      </c>
      <c r="C4" s="88"/>
      <c r="D4" s="89" t="s">
        <v>107</v>
      </c>
      <c r="E4" s="86"/>
      <c r="F4" s="86"/>
      <c r="G4" s="86"/>
      <c r="H4" s="90">
        <v>0</v>
      </c>
    </row>
    <row r="5" spans="1:8" ht="12.75">
      <c r="A5" s="86"/>
      <c r="B5" s="87" t="s">
        <v>103</v>
      </c>
      <c r="C5" s="88"/>
      <c r="D5" s="89" t="s">
        <v>108</v>
      </c>
      <c r="E5" s="86"/>
      <c r="F5" s="86"/>
      <c r="G5" s="86"/>
      <c r="H5" s="90">
        <v>37870.5</v>
      </c>
    </row>
    <row r="6" spans="1:8" ht="14.25">
      <c r="A6" s="86"/>
      <c r="B6" s="91" t="s">
        <v>109</v>
      </c>
      <c r="C6" s="88"/>
      <c r="D6" s="89"/>
      <c r="E6" s="86"/>
      <c r="F6" s="86"/>
      <c r="G6" s="86"/>
      <c r="H6" s="92">
        <f>SUM(H4:H5)</f>
        <v>37870.5</v>
      </c>
    </row>
    <row r="7" spans="1:8" ht="12.75">
      <c r="A7" s="84" t="s">
        <v>110</v>
      </c>
      <c r="B7" s="84" t="s">
        <v>12</v>
      </c>
      <c r="C7" s="84"/>
      <c r="D7" s="85"/>
      <c r="E7" s="84"/>
      <c r="F7" s="84"/>
      <c r="G7" s="84"/>
      <c r="H7" s="93"/>
    </row>
    <row r="8" spans="1:8" ht="12.75">
      <c r="A8" s="84"/>
      <c r="B8" s="87" t="s">
        <v>103</v>
      </c>
      <c r="C8" s="84"/>
      <c r="D8" s="89" t="s">
        <v>111</v>
      </c>
      <c r="E8" s="84"/>
      <c r="F8" s="84"/>
      <c r="G8" s="84"/>
      <c r="H8" s="93">
        <v>3148.55</v>
      </c>
    </row>
    <row r="9" spans="1:8" ht="14.25">
      <c r="A9" s="84"/>
      <c r="B9" s="91" t="s">
        <v>109</v>
      </c>
      <c r="C9" s="84"/>
      <c r="D9" s="89"/>
      <c r="E9" s="84"/>
      <c r="F9" s="84"/>
      <c r="G9" s="84"/>
      <c r="H9" s="94">
        <f>SUM(H8)</f>
        <v>3148.55</v>
      </c>
    </row>
    <row r="10" spans="1:8" ht="12.75">
      <c r="A10" s="84" t="s">
        <v>112</v>
      </c>
      <c r="B10" s="84" t="s">
        <v>113</v>
      </c>
      <c r="C10" s="84"/>
      <c r="D10" s="85"/>
      <c r="E10" s="84"/>
      <c r="F10" s="84"/>
      <c r="G10" s="84"/>
      <c r="H10" s="93"/>
    </row>
    <row r="11" spans="1:8" ht="12.75">
      <c r="A11" s="86"/>
      <c r="B11" s="87" t="s">
        <v>103</v>
      </c>
      <c r="C11" s="95"/>
      <c r="D11" s="89" t="s">
        <v>114</v>
      </c>
      <c r="E11" s="86"/>
      <c r="F11" s="86"/>
      <c r="G11" s="86"/>
      <c r="H11" s="90">
        <v>1161.16</v>
      </c>
    </row>
    <row r="12" spans="1:8" ht="12.75">
      <c r="A12" s="86"/>
      <c r="B12" s="87" t="s">
        <v>103</v>
      </c>
      <c r="C12" s="95"/>
      <c r="D12" s="89" t="s">
        <v>115</v>
      </c>
      <c r="E12" s="86"/>
      <c r="F12" s="86"/>
      <c r="G12" s="86"/>
      <c r="H12" s="90">
        <v>24.76</v>
      </c>
    </row>
    <row r="13" spans="1:8" ht="14.25">
      <c r="A13" s="96"/>
      <c r="B13" s="97" t="s">
        <v>109</v>
      </c>
      <c r="C13" s="98"/>
      <c r="D13" s="99"/>
      <c r="E13" s="96"/>
      <c r="F13" s="96"/>
      <c r="G13" s="96"/>
      <c r="H13" s="100">
        <f>SUM(H11:H12)</f>
        <v>1185.92</v>
      </c>
    </row>
    <row r="14" spans="1:8" ht="12.75">
      <c r="A14" s="84" t="s">
        <v>116</v>
      </c>
      <c r="B14" s="84" t="s">
        <v>117</v>
      </c>
      <c r="C14" s="84"/>
      <c r="D14" s="85"/>
      <c r="E14" s="84"/>
      <c r="F14" s="84"/>
      <c r="G14" s="84"/>
      <c r="H14" s="93"/>
    </row>
    <row r="15" spans="1:8" ht="12.75">
      <c r="A15" s="86"/>
      <c r="B15" s="87" t="s">
        <v>103</v>
      </c>
      <c r="C15" s="95"/>
      <c r="D15" s="89" t="s">
        <v>118</v>
      </c>
      <c r="E15" s="86"/>
      <c r="F15" s="86"/>
      <c r="G15" s="86"/>
      <c r="H15" s="90">
        <v>75553.57</v>
      </c>
    </row>
    <row r="16" spans="1:8" ht="14.25">
      <c r="A16" s="96"/>
      <c r="B16" s="97" t="s">
        <v>109</v>
      </c>
      <c r="C16" s="98"/>
      <c r="D16" s="99"/>
      <c r="E16" s="96"/>
      <c r="F16" s="96"/>
      <c r="G16" s="96"/>
      <c r="H16" s="100">
        <f>SUM(H15-H19)</f>
        <v>73286.96290000001</v>
      </c>
    </row>
    <row r="17" spans="1:8" ht="12.75">
      <c r="A17" s="84" t="s">
        <v>119</v>
      </c>
      <c r="B17" s="84" t="s">
        <v>120</v>
      </c>
      <c r="C17" s="84"/>
      <c r="D17" s="85"/>
      <c r="E17" s="84"/>
      <c r="F17" s="84"/>
      <c r="G17" s="84"/>
      <c r="H17" s="101"/>
    </row>
    <row r="18" spans="1:8" ht="12.75">
      <c r="A18" s="86"/>
      <c r="B18" s="87" t="s">
        <v>103</v>
      </c>
      <c r="C18" s="95"/>
      <c r="D18" s="89" t="s">
        <v>121</v>
      </c>
      <c r="E18" s="86"/>
      <c r="F18" s="86"/>
      <c r="G18" s="86"/>
      <c r="H18" s="90">
        <f>SUM(H15*3/100)</f>
        <v>2266.6071</v>
      </c>
    </row>
    <row r="19" spans="1:8" ht="14.25">
      <c r="A19" s="96"/>
      <c r="B19" s="97" t="s">
        <v>109</v>
      </c>
      <c r="C19" s="98"/>
      <c r="D19" s="99"/>
      <c r="E19" s="96"/>
      <c r="F19" s="96"/>
      <c r="G19" s="96"/>
      <c r="H19" s="100">
        <f>SUM(H18)</f>
        <v>2266.6071</v>
      </c>
    </row>
    <row r="20" spans="1:8" ht="12.75">
      <c r="A20" s="84" t="s">
        <v>122</v>
      </c>
      <c r="B20" s="84" t="s">
        <v>123</v>
      </c>
      <c r="C20" s="84"/>
      <c r="D20" s="85"/>
      <c r="E20" s="84"/>
      <c r="F20" s="84"/>
      <c r="G20" s="84"/>
      <c r="H20" s="93"/>
    </row>
    <row r="21" spans="1:8" ht="12.75">
      <c r="A21" s="86"/>
      <c r="B21" s="87" t="s">
        <v>103</v>
      </c>
      <c r="C21" s="95"/>
      <c r="D21" s="89" t="s">
        <v>124</v>
      </c>
      <c r="E21" s="86"/>
      <c r="F21" s="86"/>
      <c r="G21" s="86"/>
      <c r="H21" s="90">
        <v>24608.3</v>
      </c>
    </row>
    <row r="22" spans="1:8" ht="14.25">
      <c r="A22" s="96"/>
      <c r="B22" s="97" t="s">
        <v>109</v>
      </c>
      <c r="C22" s="98"/>
      <c r="D22" s="99"/>
      <c r="E22" s="96"/>
      <c r="F22" s="96"/>
      <c r="G22" s="96"/>
      <c r="H22" s="100">
        <f>SUM(H21:H21)</f>
        <v>24608.3</v>
      </c>
    </row>
    <row r="23" spans="1:8" ht="12.75">
      <c r="A23" s="84" t="s">
        <v>125</v>
      </c>
      <c r="B23" s="84" t="s">
        <v>126</v>
      </c>
      <c r="C23" s="84"/>
      <c r="D23" s="85"/>
      <c r="E23" s="84"/>
      <c r="F23" s="84"/>
      <c r="G23" s="84"/>
      <c r="H23" s="93"/>
    </row>
    <row r="24" spans="1:8" ht="12.75">
      <c r="A24" s="84"/>
      <c r="B24" s="87" t="s">
        <v>103</v>
      </c>
      <c r="C24" s="84"/>
      <c r="D24" s="89" t="s">
        <v>127</v>
      </c>
      <c r="E24" s="84"/>
      <c r="F24" s="84"/>
      <c r="G24" s="84"/>
      <c r="H24" s="93">
        <v>0</v>
      </c>
    </row>
    <row r="25" spans="1:8" ht="12.75">
      <c r="A25" s="86"/>
      <c r="B25" s="87" t="s">
        <v>103</v>
      </c>
      <c r="C25" s="95"/>
      <c r="D25" s="89" t="s">
        <v>128</v>
      </c>
      <c r="E25" s="86"/>
      <c r="F25" s="86"/>
      <c r="G25" s="86"/>
      <c r="H25" s="90">
        <v>1423.89</v>
      </c>
    </row>
    <row r="26" spans="1:8" ht="12.75">
      <c r="A26" s="86"/>
      <c r="B26" s="87" t="s">
        <v>103</v>
      </c>
      <c r="C26" s="95"/>
      <c r="D26" s="89" t="s">
        <v>129</v>
      </c>
      <c r="E26" s="86"/>
      <c r="F26" s="86"/>
      <c r="G26" s="86"/>
      <c r="H26" s="90">
        <v>116.21</v>
      </c>
    </row>
    <row r="27" spans="1:8" ht="14.25" customHeight="1">
      <c r="A27" s="96"/>
      <c r="B27" s="97" t="s">
        <v>109</v>
      </c>
      <c r="C27" s="98"/>
      <c r="D27" s="99"/>
      <c r="E27" s="96"/>
      <c r="F27" s="96"/>
      <c r="G27" s="96"/>
      <c r="H27" s="100">
        <f>SUM(H24+H25+H26-H29)</f>
        <v>1255.3220000000001</v>
      </c>
    </row>
    <row r="28" spans="1:8" ht="14.25" customHeight="1">
      <c r="A28" s="84" t="s">
        <v>130</v>
      </c>
      <c r="B28" s="84" t="s">
        <v>131</v>
      </c>
      <c r="C28" s="84"/>
      <c r="D28" s="85"/>
      <c r="E28" s="84"/>
      <c r="F28" s="84"/>
      <c r="G28" s="84"/>
      <c r="H28" s="93"/>
    </row>
    <row r="29" spans="1:8" ht="12.75">
      <c r="A29" s="86"/>
      <c r="B29" s="87" t="s">
        <v>103</v>
      </c>
      <c r="C29" s="95"/>
      <c r="D29" s="89" t="s">
        <v>132</v>
      </c>
      <c r="E29" s="86"/>
      <c r="F29" s="86"/>
      <c r="G29" s="86"/>
      <c r="H29" s="90">
        <f>SUM(H25*20/100)</f>
        <v>284.778</v>
      </c>
    </row>
    <row r="30" spans="1:8" ht="14.25">
      <c r="A30" s="86"/>
      <c r="B30" s="91" t="s">
        <v>109</v>
      </c>
      <c r="C30" s="95"/>
      <c r="D30" s="89"/>
      <c r="E30" s="86"/>
      <c r="F30" s="86"/>
      <c r="G30" s="86"/>
      <c r="H30" s="92">
        <f>SUM(H29)</f>
        <v>284.778</v>
      </c>
    </row>
    <row r="31" spans="1:8" ht="12.75">
      <c r="A31" s="84" t="s">
        <v>133</v>
      </c>
      <c r="B31" s="84" t="s">
        <v>134</v>
      </c>
      <c r="C31" s="84"/>
      <c r="D31" s="85"/>
      <c r="E31" s="84"/>
      <c r="F31" s="86"/>
      <c r="G31" s="86"/>
      <c r="H31" s="90"/>
    </row>
    <row r="32" spans="1:8" ht="12.75">
      <c r="A32" s="86"/>
      <c r="B32" s="87" t="s">
        <v>103</v>
      </c>
      <c r="C32" s="95"/>
      <c r="D32" s="89" t="s">
        <v>135</v>
      </c>
      <c r="E32" s="86"/>
      <c r="F32" s="86"/>
      <c r="G32" s="86"/>
      <c r="H32" s="90">
        <v>4967</v>
      </c>
    </row>
    <row r="33" spans="1:8" ht="12.75">
      <c r="A33" s="86"/>
      <c r="B33" s="87" t="s">
        <v>103</v>
      </c>
      <c r="C33" s="95"/>
      <c r="D33" s="89" t="s">
        <v>136</v>
      </c>
      <c r="E33" s="86"/>
      <c r="F33" s="86"/>
      <c r="G33" s="86"/>
      <c r="H33" s="90">
        <v>2920.85</v>
      </c>
    </row>
    <row r="34" spans="1:8" ht="14.25">
      <c r="A34" s="96"/>
      <c r="B34" s="97" t="s">
        <v>109</v>
      </c>
      <c r="C34" s="98"/>
      <c r="D34" s="99"/>
      <c r="E34" s="96"/>
      <c r="F34" s="96"/>
      <c r="G34" s="96"/>
      <c r="H34" s="100">
        <f>SUM(H32:H33)</f>
        <v>7887.85</v>
      </c>
    </row>
    <row r="35" spans="1:8" ht="14.25">
      <c r="A35" s="82"/>
      <c r="B35" s="102"/>
      <c r="C35" s="103"/>
      <c r="D35" s="81"/>
      <c r="E35" s="82"/>
      <c r="F35" s="82"/>
      <c r="G35" s="82"/>
      <c r="H35" s="94"/>
    </row>
    <row r="36" spans="1:8" ht="18">
      <c r="A36" s="104"/>
      <c r="B36" s="104" t="s">
        <v>137</v>
      </c>
      <c r="C36" s="104"/>
      <c r="D36" s="105"/>
      <c r="E36" s="104"/>
      <c r="F36" s="104"/>
      <c r="G36" s="104"/>
      <c r="H36" s="106">
        <f>SUM(H6+H9+H13+H16+H19+H22+H27+H30+H34)</f>
        <v>151794.79</v>
      </c>
    </row>
    <row r="37" ht="12.75">
      <c r="H37" s="61"/>
    </row>
    <row r="38" ht="12.75">
      <c r="H38" s="6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&amp;C-6-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">
      <selection activeCell="H34" sqref="H34"/>
    </sheetView>
  </sheetViews>
  <sheetFormatPr defaultColWidth="9.140625" defaultRowHeight="12.75"/>
  <cols>
    <col min="2" max="2" width="28.7109375" style="0" customWidth="1"/>
    <col min="3" max="3" width="12.00390625" style="0" customWidth="1"/>
    <col min="4" max="4" width="10.00390625" style="0" customWidth="1"/>
    <col min="5" max="5" width="13.7109375" style="0" customWidth="1"/>
  </cols>
  <sheetData>
    <row r="1" spans="1:8" ht="18.75" thickBot="1">
      <c r="A1" s="157" t="s">
        <v>173</v>
      </c>
      <c r="B1" s="80"/>
      <c r="C1" s="80"/>
      <c r="D1" s="80"/>
      <c r="E1" s="81"/>
      <c r="F1" s="82"/>
      <c r="G1" s="155"/>
      <c r="H1" s="156"/>
    </row>
    <row r="2" spans="1:8" ht="12" customHeight="1">
      <c r="A2" s="168"/>
      <c r="B2" s="168"/>
      <c r="C2" s="239" t="s">
        <v>4</v>
      </c>
      <c r="D2" s="239" t="s">
        <v>162</v>
      </c>
      <c r="E2" s="239" t="s">
        <v>176</v>
      </c>
      <c r="F2" s="155"/>
      <c r="G2" s="155"/>
      <c r="H2" s="83"/>
    </row>
    <row r="3" spans="1:8" ht="11.25" customHeight="1" thickBot="1">
      <c r="A3" s="169"/>
      <c r="B3" s="170"/>
      <c r="C3" s="240" t="s">
        <v>282</v>
      </c>
      <c r="D3" s="240" t="s">
        <v>163</v>
      </c>
      <c r="E3" s="240" t="s">
        <v>163</v>
      </c>
      <c r="F3" s="155"/>
      <c r="G3" s="155"/>
      <c r="H3" s="83"/>
    </row>
    <row r="4" spans="1:8" ht="12.75">
      <c r="A4" s="165" t="s">
        <v>174</v>
      </c>
      <c r="B4" s="166" t="s">
        <v>175</v>
      </c>
      <c r="C4" s="167">
        <v>2535</v>
      </c>
      <c r="D4" s="167">
        <f>SUM(C4)</f>
        <v>2535</v>
      </c>
      <c r="E4" s="167">
        <f>SUM(C4-D4)</f>
        <v>0</v>
      </c>
      <c r="F4" s="172"/>
      <c r="G4" s="82"/>
      <c r="H4" s="90"/>
    </row>
    <row r="5" spans="1:8" ht="14.25">
      <c r="A5" s="159" t="s">
        <v>177</v>
      </c>
      <c r="B5" s="160" t="s">
        <v>178</v>
      </c>
      <c r="C5" s="167">
        <v>2594</v>
      </c>
      <c r="D5" s="162">
        <f>SUM(C5-E5)</f>
        <v>1634.22</v>
      </c>
      <c r="E5" s="162">
        <f>SUM(C5*37/100)</f>
        <v>959.78</v>
      </c>
      <c r="F5" s="172"/>
      <c r="G5" s="82"/>
      <c r="H5" s="94"/>
    </row>
    <row r="6" spans="1:8" ht="12.75">
      <c r="A6" s="159" t="s">
        <v>179</v>
      </c>
      <c r="B6" s="160" t="s">
        <v>180</v>
      </c>
      <c r="C6" s="167">
        <v>1560</v>
      </c>
      <c r="D6" s="162">
        <f>SUM(C6-E6)</f>
        <v>982.8</v>
      </c>
      <c r="E6" s="162">
        <f>SUM(C6*37/100)</f>
        <v>577.2</v>
      </c>
      <c r="F6" s="172"/>
      <c r="G6" s="155"/>
      <c r="H6" s="93"/>
    </row>
    <row r="7" spans="1:8" ht="12.75">
      <c r="A7" s="159" t="s">
        <v>181</v>
      </c>
      <c r="B7" s="160" t="s">
        <v>182</v>
      </c>
      <c r="C7" s="167">
        <v>226</v>
      </c>
      <c r="D7" s="162">
        <f>SUM(C7-E7)</f>
        <v>142.38</v>
      </c>
      <c r="E7" s="162">
        <f>SUM(C7*37/100)</f>
        <v>83.62</v>
      </c>
      <c r="F7" s="172"/>
      <c r="G7" s="155"/>
      <c r="H7" s="93"/>
    </row>
    <row r="8" spans="1:8" ht="12.75">
      <c r="A8" s="159" t="s">
        <v>183</v>
      </c>
      <c r="B8" s="160" t="s">
        <v>184</v>
      </c>
      <c r="C8" s="167">
        <v>763</v>
      </c>
      <c r="D8" s="162">
        <f>SUM(C8)</f>
        <v>763</v>
      </c>
      <c r="E8" s="167">
        <f>SUM(C8-D8)</f>
        <v>0</v>
      </c>
      <c r="F8" s="172"/>
      <c r="G8" s="82"/>
      <c r="H8" s="90"/>
    </row>
    <row r="9" spans="1:8" ht="12.75">
      <c r="A9" s="159"/>
      <c r="B9" s="163" t="s">
        <v>137</v>
      </c>
      <c r="C9" s="162">
        <f>SUM(C4:C8)</f>
        <v>7678</v>
      </c>
      <c r="D9" s="162">
        <f>SUM(D4:D8)</f>
        <v>6057.400000000001</v>
      </c>
      <c r="E9" s="162">
        <f>SUM(E4:E8)</f>
        <v>1620.6</v>
      </c>
      <c r="F9" s="172"/>
      <c r="G9" s="82"/>
      <c r="H9" s="90"/>
    </row>
    <row r="10" spans="1:8" ht="12.75">
      <c r="A10" s="159" t="s">
        <v>185</v>
      </c>
      <c r="B10" s="160" t="s">
        <v>186</v>
      </c>
      <c r="C10" s="162">
        <v>42597</v>
      </c>
      <c r="D10" s="162">
        <f aca="true" t="shared" si="0" ref="D10:D18">SUM(C10-E10)</f>
        <v>26836.11</v>
      </c>
      <c r="E10" s="162">
        <f aca="true" t="shared" si="1" ref="E10:E18">SUM(C10*37/100)</f>
        <v>15760.89</v>
      </c>
      <c r="F10" s="172"/>
      <c r="G10" s="82"/>
      <c r="H10" s="90"/>
    </row>
    <row r="11" spans="1:8" ht="14.25">
      <c r="A11" s="159" t="s">
        <v>187</v>
      </c>
      <c r="B11" s="160" t="s">
        <v>188</v>
      </c>
      <c r="C11" s="162">
        <v>13838</v>
      </c>
      <c r="D11" s="162">
        <f t="shared" si="0"/>
        <v>8717.939999999999</v>
      </c>
      <c r="E11" s="162">
        <f t="shared" si="1"/>
        <v>5120.06</v>
      </c>
      <c r="F11" s="172"/>
      <c r="G11" s="82"/>
      <c r="H11" s="94"/>
    </row>
    <row r="12" spans="1:8" ht="12.75">
      <c r="A12" s="159" t="s">
        <v>189</v>
      </c>
      <c r="B12" s="160" t="s">
        <v>190</v>
      </c>
      <c r="C12" s="162">
        <v>3666</v>
      </c>
      <c r="D12" s="162">
        <f t="shared" si="0"/>
        <v>2309.58</v>
      </c>
      <c r="E12" s="162">
        <f t="shared" si="1"/>
        <v>1356.42</v>
      </c>
      <c r="F12" s="172"/>
      <c r="G12" s="155"/>
      <c r="H12" s="93"/>
    </row>
    <row r="13" spans="1:8" ht="12.75">
      <c r="A13" s="159" t="s">
        <v>191</v>
      </c>
      <c r="B13" s="160" t="s">
        <v>192</v>
      </c>
      <c r="C13" s="162">
        <v>4961</v>
      </c>
      <c r="D13" s="162">
        <f t="shared" si="0"/>
        <v>3125.4300000000003</v>
      </c>
      <c r="E13" s="162">
        <f t="shared" si="1"/>
        <v>1835.57</v>
      </c>
      <c r="F13" s="172"/>
      <c r="G13" s="82"/>
      <c r="H13" s="90"/>
    </row>
    <row r="14" spans="1:8" ht="12.75">
      <c r="A14" s="159"/>
      <c r="B14" s="163" t="s">
        <v>137</v>
      </c>
      <c r="C14" s="162">
        <f>SUM(C10:C13)</f>
        <v>65062</v>
      </c>
      <c r="D14" s="162">
        <f>SUM(D10:D13)</f>
        <v>40989.060000000005</v>
      </c>
      <c r="E14" s="161">
        <f>SUM(E10:E13)</f>
        <v>24072.940000000002</v>
      </c>
      <c r="F14" s="172"/>
      <c r="G14" s="82"/>
      <c r="H14" s="90"/>
    </row>
    <row r="15" spans="1:8" ht="14.25">
      <c r="A15" s="159" t="s">
        <v>193</v>
      </c>
      <c r="B15" s="160" t="s">
        <v>195</v>
      </c>
      <c r="C15" s="162">
        <v>2807</v>
      </c>
      <c r="D15" s="162">
        <f t="shared" si="0"/>
        <v>1768.41</v>
      </c>
      <c r="E15" s="162">
        <f t="shared" si="1"/>
        <v>1038.59</v>
      </c>
      <c r="F15" s="172"/>
      <c r="G15" s="82"/>
      <c r="H15" s="94"/>
    </row>
    <row r="16" spans="1:8" ht="12.75">
      <c r="A16" s="159" t="s">
        <v>194</v>
      </c>
      <c r="B16" s="160" t="s">
        <v>196</v>
      </c>
      <c r="C16" s="162">
        <v>3875</v>
      </c>
      <c r="D16" s="162">
        <f t="shared" si="0"/>
        <v>2441.25</v>
      </c>
      <c r="E16" s="162">
        <f t="shared" si="1"/>
        <v>1433.75</v>
      </c>
      <c r="F16" s="172"/>
      <c r="G16" s="155"/>
      <c r="H16" s="93"/>
    </row>
    <row r="17" spans="1:8" ht="12.75">
      <c r="A17" s="159"/>
      <c r="B17" s="163" t="s">
        <v>137</v>
      </c>
      <c r="C17" s="171">
        <f>SUM(C15:C16)</f>
        <v>6682</v>
      </c>
      <c r="D17" s="171">
        <f>SUM(D15:D16)</f>
        <v>4209.66</v>
      </c>
      <c r="E17" s="171">
        <f>SUM(E15:E16)</f>
        <v>2472.34</v>
      </c>
      <c r="F17" s="172"/>
      <c r="G17" s="82"/>
      <c r="H17" s="90"/>
    </row>
    <row r="18" spans="1:8" ht="12.75">
      <c r="A18" s="159" t="s">
        <v>197</v>
      </c>
      <c r="B18" s="160" t="s">
        <v>60</v>
      </c>
      <c r="C18" s="162">
        <v>521</v>
      </c>
      <c r="D18" s="162">
        <f t="shared" si="0"/>
        <v>328.23</v>
      </c>
      <c r="E18" s="162">
        <f t="shared" si="1"/>
        <v>192.77</v>
      </c>
      <c r="F18" s="172"/>
      <c r="G18" s="82"/>
      <c r="H18" s="90"/>
    </row>
    <row r="19" spans="1:8" ht="12.75">
      <c r="A19" s="159" t="s">
        <v>198</v>
      </c>
      <c r="B19" s="160" t="s">
        <v>199</v>
      </c>
      <c r="C19" s="162">
        <v>145</v>
      </c>
      <c r="D19" s="162">
        <f>SUM(C19)</f>
        <v>145</v>
      </c>
      <c r="E19" s="162">
        <v>0</v>
      </c>
      <c r="F19" s="172"/>
      <c r="G19" s="82"/>
      <c r="H19" s="90"/>
    </row>
    <row r="20" spans="1:8" ht="12.75">
      <c r="A20" s="159" t="s">
        <v>200</v>
      </c>
      <c r="B20" s="160" t="s">
        <v>226</v>
      </c>
      <c r="C20" s="162">
        <v>338</v>
      </c>
      <c r="D20" s="162">
        <f>SUM(C20-E20)</f>
        <v>212.94</v>
      </c>
      <c r="E20" s="162">
        <f>SUM(C20*37/100)</f>
        <v>125.06</v>
      </c>
      <c r="F20" s="172"/>
      <c r="G20" s="82"/>
      <c r="H20" s="90"/>
    </row>
    <row r="21" spans="1:8" ht="14.25">
      <c r="A21" s="159" t="s">
        <v>201</v>
      </c>
      <c r="B21" s="160" t="s">
        <v>227</v>
      </c>
      <c r="C21" s="162">
        <v>26969</v>
      </c>
      <c r="D21" s="167">
        <f>SUM(C21)</f>
        <v>26969</v>
      </c>
      <c r="E21" s="162">
        <v>0</v>
      </c>
      <c r="F21" s="172"/>
      <c r="G21" s="82"/>
      <c r="H21" s="94"/>
    </row>
    <row r="22" spans="1:8" ht="14.25">
      <c r="A22" s="159" t="s">
        <v>288</v>
      </c>
      <c r="B22" s="160" t="s">
        <v>289</v>
      </c>
      <c r="C22" s="162">
        <v>150</v>
      </c>
      <c r="D22" s="162">
        <f>SUM(C22-E22)</f>
        <v>94.5</v>
      </c>
      <c r="E22" s="162">
        <f>SUM(C22*37/100)</f>
        <v>55.5</v>
      </c>
      <c r="F22" s="172"/>
      <c r="G22" s="82"/>
      <c r="H22" s="94"/>
    </row>
    <row r="23" spans="1:8" ht="12.75">
      <c r="A23" s="159" t="s">
        <v>202</v>
      </c>
      <c r="B23" s="160" t="s">
        <v>228</v>
      </c>
      <c r="C23" s="162">
        <v>41</v>
      </c>
      <c r="D23" s="162">
        <f>SUM(C23-E23)</f>
        <v>25.83</v>
      </c>
      <c r="E23" s="162">
        <f>SUM(C23*37/100)</f>
        <v>15.17</v>
      </c>
      <c r="F23" s="172"/>
      <c r="G23" s="155"/>
      <c r="H23" s="93"/>
    </row>
    <row r="24" spans="1:8" ht="12.75">
      <c r="A24" s="159" t="s">
        <v>203</v>
      </c>
      <c r="B24" s="160" t="s">
        <v>229</v>
      </c>
      <c r="C24" s="162">
        <v>1889</v>
      </c>
      <c r="D24" s="167">
        <f>SUM(C24)</f>
        <v>1889</v>
      </c>
      <c r="E24" s="162">
        <v>0</v>
      </c>
      <c r="F24" s="172"/>
      <c r="G24" s="155"/>
      <c r="H24" s="93"/>
    </row>
    <row r="25" spans="1:8" ht="12.75">
      <c r="A25" s="159" t="s">
        <v>204</v>
      </c>
      <c r="B25" s="160" t="s">
        <v>230</v>
      </c>
      <c r="C25" s="162">
        <v>4353</v>
      </c>
      <c r="D25" s="162">
        <f>SUM(C25-E25)</f>
        <v>2742.3900000000003</v>
      </c>
      <c r="E25" s="162">
        <f>SUM(C25*37/100)</f>
        <v>1610.61</v>
      </c>
      <c r="F25" s="172"/>
      <c r="G25" s="82"/>
      <c r="H25" s="90"/>
    </row>
    <row r="26" spans="1:8" ht="12.75">
      <c r="A26" s="159" t="s">
        <v>205</v>
      </c>
      <c r="B26" s="160" t="s">
        <v>231</v>
      </c>
      <c r="C26" s="162">
        <v>597</v>
      </c>
      <c r="D26" s="162">
        <f>SUM(C26-E26)</f>
        <v>376.11</v>
      </c>
      <c r="E26" s="162">
        <f>SUM(C26*37/100)</f>
        <v>220.89</v>
      </c>
      <c r="F26" s="172"/>
      <c r="G26" s="82"/>
      <c r="H26" s="90"/>
    </row>
    <row r="27" spans="1:8" ht="12.75">
      <c r="A27" s="159" t="s">
        <v>206</v>
      </c>
      <c r="B27" s="160" t="s">
        <v>232</v>
      </c>
      <c r="C27" s="162">
        <v>4307</v>
      </c>
      <c r="D27" s="162">
        <f>SUM(C27-E27)</f>
        <v>2713.41</v>
      </c>
      <c r="E27" s="162">
        <f>SUM(C27*37/100)</f>
        <v>1593.59</v>
      </c>
      <c r="F27" s="172"/>
      <c r="G27" s="82"/>
      <c r="H27" s="90"/>
    </row>
    <row r="28" spans="1:8" ht="12.75">
      <c r="A28" s="159" t="s">
        <v>207</v>
      </c>
      <c r="B28" s="160" t="s">
        <v>233</v>
      </c>
      <c r="C28" s="162">
        <v>935</v>
      </c>
      <c r="D28" s="167">
        <f>SUM(C28)</f>
        <v>935</v>
      </c>
      <c r="E28" s="162">
        <v>0</v>
      </c>
      <c r="F28" s="172"/>
      <c r="G28" s="82"/>
      <c r="H28" s="90"/>
    </row>
    <row r="29" spans="1:8" ht="14.25">
      <c r="A29" s="159" t="s">
        <v>208</v>
      </c>
      <c r="B29" s="160" t="s">
        <v>234</v>
      </c>
      <c r="C29" s="162">
        <v>3843</v>
      </c>
      <c r="D29" s="162">
        <f>SUM(C29-E29)</f>
        <v>2421.09</v>
      </c>
      <c r="E29" s="162">
        <f>SUM(C29*37/100)</f>
        <v>1421.91</v>
      </c>
      <c r="F29" s="172"/>
      <c r="G29" s="82"/>
      <c r="H29" s="94"/>
    </row>
    <row r="30" spans="1:8" ht="12.75">
      <c r="A30" s="159" t="s">
        <v>209</v>
      </c>
      <c r="B30" s="160" t="s">
        <v>235</v>
      </c>
      <c r="C30" s="162">
        <v>2821</v>
      </c>
      <c r="D30" s="167">
        <f>SUM(C30)</f>
        <v>2821</v>
      </c>
      <c r="E30" s="162">
        <v>0</v>
      </c>
      <c r="F30" s="172"/>
      <c r="G30" s="155"/>
      <c r="H30" s="101"/>
    </row>
    <row r="31" spans="1:8" ht="12.75">
      <c r="A31" s="159" t="s">
        <v>210</v>
      </c>
      <c r="B31" s="160" t="s">
        <v>236</v>
      </c>
      <c r="C31" s="162">
        <v>2157</v>
      </c>
      <c r="D31" s="162">
        <f aca="true" t="shared" si="2" ref="D31:D40">SUM(C31-E31)</f>
        <v>1358.9099999999999</v>
      </c>
      <c r="E31" s="162">
        <f aca="true" t="shared" si="3" ref="E31:E47">SUM(C31*37/100)</f>
        <v>798.09</v>
      </c>
      <c r="F31" s="172"/>
      <c r="G31" s="82"/>
      <c r="H31" s="90"/>
    </row>
    <row r="32" spans="1:8" ht="14.25">
      <c r="A32" s="159" t="s">
        <v>211</v>
      </c>
      <c r="B32" s="160" t="s">
        <v>237</v>
      </c>
      <c r="C32" s="162">
        <v>2216</v>
      </c>
      <c r="D32" s="162">
        <f t="shared" si="2"/>
        <v>1396.08</v>
      </c>
      <c r="E32" s="162">
        <f t="shared" si="3"/>
        <v>819.92</v>
      </c>
      <c r="F32" s="172"/>
      <c r="G32" s="82"/>
      <c r="H32" s="94"/>
    </row>
    <row r="33" spans="1:8" ht="12.75">
      <c r="A33" s="159" t="s">
        <v>212</v>
      </c>
      <c r="B33" s="160" t="s">
        <v>238</v>
      </c>
      <c r="C33" s="162">
        <v>3001</v>
      </c>
      <c r="D33" s="162">
        <f t="shared" si="2"/>
        <v>1890.63</v>
      </c>
      <c r="E33" s="162">
        <f t="shared" si="3"/>
        <v>1110.37</v>
      </c>
      <c r="F33" s="172"/>
      <c r="G33" s="155"/>
      <c r="H33" s="93"/>
    </row>
    <row r="34" spans="1:8" ht="12.75">
      <c r="A34" s="159" t="s">
        <v>213</v>
      </c>
      <c r="B34" s="160" t="s">
        <v>239</v>
      </c>
      <c r="C34" s="162">
        <v>127</v>
      </c>
      <c r="D34" s="162">
        <f t="shared" si="2"/>
        <v>80.00999999999999</v>
      </c>
      <c r="E34" s="162">
        <f t="shared" si="3"/>
        <v>46.99</v>
      </c>
      <c r="F34" s="172"/>
      <c r="G34" s="155"/>
      <c r="H34" s="93"/>
    </row>
    <row r="35" spans="1:8" ht="12.75">
      <c r="A35" s="159" t="s">
        <v>214</v>
      </c>
      <c r="B35" s="160" t="s">
        <v>240</v>
      </c>
      <c r="C35" s="162">
        <v>440</v>
      </c>
      <c r="D35" s="162">
        <f t="shared" si="2"/>
        <v>277.2</v>
      </c>
      <c r="E35" s="162">
        <f t="shared" si="3"/>
        <v>162.8</v>
      </c>
      <c r="F35" s="172"/>
      <c r="G35" s="82"/>
      <c r="H35" s="90"/>
    </row>
    <row r="36" spans="1:8" ht="14.25">
      <c r="A36" s="159" t="s">
        <v>215</v>
      </c>
      <c r="B36" s="160" t="s">
        <v>241</v>
      </c>
      <c r="C36" s="162">
        <v>4079</v>
      </c>
      <c r="D36" s="162">
        <f t="shared" si="2"/>
        <v>2569.77</v>
      </c>
      <c r="E36" s="162">
        <f t="shared" si="3"/>
        <v>1509.23</v>
      </c>
      <c r="F36" s="172"/>
      <c r="G36" s="82"/>
      <c r="H36" s="94"/>
    </row>
    <row r="37" spans="1:8" ht="12.75">
      <c r="A37" s="159" t="s">
        <v>216</v>
      </c>
      <c r="B37" s="160" t="s">
        <v>242</v>
      </c>
      <c r="C37" s="162">
        <v>7215</v>
      </c>
      <c r="D37" s="162">
        <f t="shared" si="2"/>
        <v>4545.45</v>
      </c>
      <c r="E37" s="162">
        <f t="shared" si="3"/>
        <v>2669.55</v>
      </c>
      <c r="F37" s="172"/>
      <c r="G37" s="155"/>
      <c r="H37" s="93"/>
    </row>
    <row r="38" spans="1:8" ht="12.75">
      <c r="A38" s="159" t="s">
        <v>217</v>
      </c>
      <c r="B38" s="160" t="s">
        <v>243</v>
      </c>
      <c r="C38" s="162">
        <v>1788</v>
      </c>
      <c r="D38" s="162">
        <f t="shared" si="2"/>
        <v>1126.44</v>
      </c>
      <c r="E38" s="162">
        <f t="shared" si="3"/>
        <v>661.56</v>
      </c>
      <c r="F38" s="172"/>
      <c r="G38" s="82"/>
      <c r="H38" s="90"/>
    </row>
    <row r="39" spans="1:8" ht="12.75">
      <c r="A39" s="159" t="s">
        <v>218</v>
      </c>
      <c r="B39" s="160" t="s">
        <v>244</v>
      </c>
      <c r="C39" s="162">
        <v>1564</v>
      </c>
      <c r="D39" s="162">
        <f t="shared" si="2"/>
        <v>985.32</v>
      </c>
      <c r="E39" s="162">
        <f t="shared" si="3"/>
        <v>578.68</v>
      </c>
      <c r="F39" s="172"/>
      <c r="G39" s="82"/>
      <c r="H39" s="90"/>
    </row>
    <row r="40" spans="1:8" ht="12.75">
      <c r="A40" s="159" t="s">
        <v>219</v>
      </c>
      <c r="B40" s="160" t="s">
        <v>245</v>
      </c>
      <c r="C40" s="162">
        <v>467</v>
      </c>
      <c r="D40" s="162">
        <f t="shared" si="2"/>
        <v>294.21000000000004</v>
      </c>
      <c r="E40" s="162">
        <f t="shared" si="3"/>
        <v>172.79</v>
      </c>
      <c r="F40" s="172"/>
      <c r="G40" s="82"/>
      <c r="H40" s="90"/>
    </row>
    <row r="41" spans="1:8" ht="12.75">
      <c r="A41" s="159" t="s">
        <v>220</v>
      </c>
      <c r="B41" s="160" t="s">
        <v>246</v>
      </c>
      <c r="C41" s="162">
        <v>121.96</v>
      </c>
      <c r="D41" s="167">
        <f>SUM(C41)</f>
        <v>121.96</v>
      </c>
      <c r="E41" s="162">
        <v>0</v>
      </c>
      <c r="F41" s="172"/>
      <c r="G41" s="82"/>
      <c r="H41" s="90"/>
    </row>
    <row r="42" spans="1:8" ht="12.75">
      <c r="A42" s="159" t="s">
        <v>221</v>
      </c>
      <c r="B42" s="160" t="s">
        <v>247</v>
      </c>
      <c r="C42" s="162">
        <v>509.2</v>
      </c>
      <c r="D42" s="167">
        <f>SUM(C42)</f>
        <v>509.2</v>
      </c>
      <c r="E42" s="162">
        <v>0</v>
      </c>
      <c r="F42" s="172"/>
      <c r="G42" s="82"/>
      <c r="H42" s="90"/>
    </row>
    <row r="43" spans="1:8" ht="12.75">
      <c r="A43" s="159" t="s">
        <v>222</v>
      </c>
      <c r="B43" s="160" t="s">
        <v>248</v>
      </c>
      <c r="C43" s="162">
        <v>1991</v>
      </c>
      <c r="D43" s="162">
        <f aca="true" t="shared" si="4" ref="D43:D59">SUM(C43-E43)</f>
        <v>1254.33</v>
      </c>
      <c r="E43" s="162">
        <f t="shared" si="3"/>
        <v>736.67</v>
      </c>
      <c r="F43" s="172"/>
      <c r="G43" s="82"/>
      <c r="H43" s="90"/>
    </row>
    <row r="44" spans="1:8" ht="12.75">
      <c r="A44" s="159" t="s">
        <v>223</v>
      </c>
      <c r="B44" s="164" t="s">
        <v>249</v>
      </c>
      <c r="C44" s="162">
        <v>800</v>
      </c>
      <c r="D44" s="162">
        <f t="shared" si="4"/>
        <v>504</v>
      </c>
      <c r="E44" s="162">
        <f t="shared" si="3"/>
        <v>296</v>
      </c>
      <c r="F44" s="172"/>
      <c r="G44" s="82"/>
      <c r="H44" s="90"/>
    </row>
    <row r="45" spans="1:8" ht="12.75">
      <c r="A45" s="159" t="s">
        <v>224</v>
      </c>
      <c r="B45" s="164" t="s">
        <v>250</v>
      </c>
      <c r="C45" s="162">
        <v>1186</v>
      </c>
      <c r="D45" s="162">
        <f t="shared" si="4"/>
        <v>747.1800000000001</v>
      </c>
      <c r="E45" s="162">
        <f t="shared" si="3"/>
        <v>438.82</v>
      </c>
      <c r="F45" s="172"/>
      <c r="G45" s="82"/>
      <c r="H45" s="90"/>
    </row>
    <row r="46" spans="1:8" ht="12.75">
      <c r="A46" s="159" t="s">
        <v>290</v>
      </c>
      <c r="B46" s="164" t="s">
        <v>62</v>
      </c>
      <c r="C46" s="162">
        <v>500</v>
      </c>
      <c r="D46" s="162">
        <f t="shared" si="4"/>
        <v>315</v>
      </c>
      <c r="E46" s="162">
        <f t="shared" si="3"/>
        <v>185</v>
      </c>
      <c r="F46" s="172"/>
      <c r="G46" s="82"/>
      <c r="H46" s="90"/>
    </row>
    <row r="47" spans="1:8" ht="12.75">
      <c r="A47" s="159" t="s">
        <v>225</v>
      </c>
      <c r="B47" s="164" t="s">
        <v>251</v>
      </c>
      <c r="C47" s="162">
        <v>6</v>
      </c>
      <c r="D47" s="162">
        <f t="shared" si="4"/>
        <v>3.78</v>
      </c>
      <c r="E47" s="162">
        <f t="shared" si="3"/>
        <v>2.22</v>
      </c>
      <c r="F47" s="172"/>
      <c r="G47" s="82"/>
      <c r="H47" s="90"/>
    </row>
    <row r="48" spans="1:8" ht="12.75">
      <c r="A48" s="159"/>
      <c r="B48" s="163" t="s">
        <v>137</v>
      </c>
      <c r="C48" s="171">
        <f>SUM(C20:C47)</f>
        <v>74411.16</v>
      </c>
      <c r="D48" s="171">
        <f>SUM(D20:D47)</f>
        <v>59179.74</v>
      </c>
      <c r="E48" s="171">
        <f>SUM(E20:E47)</f>
        <v>15231.42</v>
      </c>
      <c r="F48" s="172"/>
      <c r="G48" s="82"/>
      <c r="H48" s="90"/>
    </row>
    <row r="49" spans="1:8" ht="14.25">
      <c r="A49" s="159" t="s">
        <v>252</v>
      </c>
      <c r="B49" s="160" t="s">
        <v>253</v>
      </c>
      <c r="C49" s="162">
        <v>68725</v>
      </c>
      <c r="D49" s="162">
        <f t="shared" si="4"/>
        <v>43296.75</v>
      </c>
      <c r="E49" s="162">
        <f aca="true" t="shared" si="5" ref="E49:E59">SUM(C49*37/100)</f>
        <v>25428.25</v>
      </c>
      <c r="F49" s="172"/>
      <c r="G49" s="82"/>
      <c r="H49" s="94"/>
    </row>
    <row r="50" spans="1:8" ht="13.5" customHeight="1">
      <c r="A50" s="159"/>
      <c r="B50" s="160" t="s">
        <v>254</v>
      </c>
      <c r="C50" s="162">
        <v>10129</v>
      </c>
      <c r="D50" s="162">
        <f t="shared" si="4"/>
        <v>6381.27</v>
      </c>
      <c r="E50" s="162">
        <f t="shared" si="5"/>
        <v>3747.73</v>
      </c>
      <c r="F50" s="172"/>
      <c r="G50" s="80"/>
      <c r="H50" s="106"/>
    </row>
    <row r="51" spans="1:6" ht="12.75">
      <c r="A51" s="159"/>
      <c r="B51" s="163" t="s">
        <v>137</v>
      </c>
      <c r="C51" s="162">
        <f>SUM(C49:C50)</f>
        <v>78854</v>
      </c>
      <c r="D51" s="162">
        <f>SUM(D49:D50)</f>
        <v>49678.020000000004</v>
      </c>
      <c r="E51" s="162">
        <f>SUM(E49:E50)</f>
        <v>29175.98</v>
      </c>
      <c r="F51" s="172"/>
    </row>
    <row r="52" spans="1:6" ht="12.75">
      <c r="A52" s="159" t="s">
        <v>255</v>
      </c>
      <c r="B52" s="160" t="s">
        <v>265</v>
      </c>
      <c r="C52" s="162">
        <v>23452</v>
      </c>
      <c r="D52" s="162">
        <f t="shared" si="4"/>
        <v>14774.76</v>
      </c>
      <c r="E52" s="162">
        <f t="shared" si="5"/>
        <v>8677.24</v>
      </c>
      <c r="F52" s="172"/>
    </row>
    <row r="53" spans="1:6" ht="12.75">
      <c r="A53" s="159" t="s">
        <v>256</v>
      </c>
      <c r="B53" s="160" t="s">
        <v>257</v>
      </c>
      <c r="C53" s="162">
        <v>7862</v>
      </c>
      <c r="D53" s="162">
        <f t="shared" si="4"/>
        <v>4953.0599999999995</v>
      </c>
      <c r="E53" s="162">
        <f t="shared" si="5"/>
        <v>2908.94</v>
      </c>
      <c r="F53" s="172"/>
    </row>
    <row r="54" spans="1:6" ht="12.75">
      <c r="A54" s="159" t="s">
        <v>258</v>
      </c>
      <c r="B54" s="160" t="s">
        <v>75</v>
      </c>
      <c r="C54" s="162">
        <v>367</v>
      </c>
      <c r="D54" s="162">
        <f t="shared" si="4"/>
        <v>231.21</v>
      </c>
      <c r="E54" s="162">
        <f t="shared" si="5"/>
        <v>135.79</v>
      </c>
      <c r="F54" s="172"/>
    </row>
    <row r="55" spans="1:6" ht="12.75">
      <c r="A55" s="159" t="s">
        <v>259</v>
      </c>
      <c r="B55" s="160" t="s">
        <v>260</v>
      </c>
      <c r="C55" s="162">
        <v>-566.99</v>
      </c>
      <c r="D55" s="162">
        <f t="shared" si="4"/>
        <v>-357.2037</v>
      </c>
      <c r="E55" s="162">
        <f t="shared" si="5"/>
        <v>-209.7863</v>
      </c>
      <c r="F55" s="172"/>
    </row>
    <row r="56" spans="1:6" ht="12.75">
      <c r="A56" s="159" t="s">
        <v>270</v>
      </c>
      <c r="B56" s="160" t="s">
        <v>271</v>
      </c>
      <c r="C56" s="162">
        <v>11728</v>
      </c>
      <c r="D56" s="162">
        <v>0</v>
      </c>
      <c r="E56" s="162">
        <v>6527</v>
      </c>
      <c r="F56" s="172"/>
    </row>
    <row r="57" spans="1:6" ht="12.75">
      <c r="A57" s="159" t="s">
        <v>261</v>
      </c>
      <c r="B57" s="160" t="s">
        <v>262</v>
      </c>
      <c r="C57" s="162">
        <v>31044</v>
      </c>
      <c r="D57" s="162">
        <f t="shared" si="4"/>
        <v>19557.72</v>
      </c>
      <c r="E57" s="162">
        <f t="shared" si="5"/>
        <v>11486.28</v>
      </c>
      <c r="F57" s="172"/>
    </row>
    <row r="58" spans="1:6" ht="12.75">
      <c r="A58" s="159" t="s">
        <v>263</v>
      </c>
      <c r="B58" s="160" t="s">
        <v>37</v>
      </c>
      <c r="C58" s="162">
        <v>45</v>
      </c>
      <c r="D58" s="162">
        <v>45</v>
      </c>
      <c r="E58" s="162">
        <v>0</v>
      </c>
      <c r="F58" s="172"/>
    </row>
    <row r="59" spans="1:6" ht="12.75">
      <c r="A59" s="159" t="s">
        <v>264</v>
      </c>
      <c r="B59" s="160" t="s">
        <v>89</v>
      </c>
      <c r="C59" s="162">
        <v>2503</v>
      </c>
      <c r="D59" s="162">
        <f t="shared" si="4"/>
        <v>1576.8899999999999</v>
      </c>
      <c r="E59" s="162">
        <f t="shared" si="5"/>
        <v>926.11</v>
      </c>
      <c r="F59" s="172"/>
    </row>
    <row r="60" spans="1:6" ht="12.75">
      <c r="A60" s="159"/>
      <c r="B60" s="160" t="s">
        <v>266</v>
      </c>
      <c r="C60" s="162">
        <f>SUM(C9+C14+C17+C18+C19+C48+C51+C52+C53+C54+C55+C56+C57+C58+C59)</f>
        <v>309787.17000000004</v>
      </c>
      <c r="D60" s="162">
        <f>SUM(D9+D14+D17+D18+D19+D48+D51+D52+D53+D54+D55+D56+D57+D58+D59)</f>
        <v>201368.54630000002</v>
      </c>
      <c r="E60" s="162">
        <f>SUM(E9+E14+E17+E18+E19+E48+E51+E52+E53+E54+E55+E56+E57+E58+E59)</f>
        <v>103217.6237</v>
      </c>
      <c r="F60" s="172"/>
    </row>
    <row r="61" spans="1:5" ht="12.75">
      <c r="A61" s="82"/>
      <c r="B61" s="158"/>
      <c r="C61" s="83"/>
      <c r="D61" s="83"/>
      <c r="E61" s="83"/>
    </row>
    <row r="62" spans="1:5" ht="12.75">
      <c r="A62" s="82"/>
      <c r="B62" s="158"/>
      <c r="C62" s="83"/>
      <c r="D62" s="83"/>
      <c r="E62" s="83"/>
    </row>
    <row r="63" spans="1:5" ht="12.75">
      <c r="A63" s="82"/>
      <c r="B63" s="158"/>
      <c r="C63" s="83"/>
      <c r="D63" s="83"/>
      <c r="E63" s="83"/>
    </row>
    <row r="64" spans="1:5" ht="12.75">
      <c r="A64" s="82"/>
      <c r="B64" s="158"/>
      <c r="C64" s="83"/>
      <c r="D64" s="83"/>
      <c r="E64" s="83"/>
    </row>
    <row r="65" spans="1:5" ht="12.75">
      <c r="A65" s="82"/>
      <c r="B65" s="158"/>
      <c r="C65" s="83"/>
      <c r="D65" s="83"/>
      <c r="E65" s="83"/>
    </row>
    <row r="66" spans="1:5" ht="12.75">
      <c r="A66" s="82"/>
      <c r="B66" s="158"/>
      <c r="C66" s="83"/>
      <c r="D66" s="83"/>
      <c r="E66" s="83"/>
    </row>
    <row r="67" spans="1:5" ht="12.75">
      <c r="A67" s="82"/>
      <c r="B67" s="158"/>
      <c r="C67" s="83"/>
      <c r="D67" s="83"/>
      <c r="E67" s="83"/>
    </row>
    <row r="68" spans="1:5" ht="12.75">
      <c r="A68" s="82"/>
      <c r="B68" s="158"/>
      <c r="C68" s="83"/>
      <c r="D68" s="83"/>
      <c r="E68" s="83"/>
    </row>
    <row r="69" spans="1:5" ht="12.75">
      <c r="A69" s="82"/>
      <c r="B69" s="158"/>
      <c r="C69" s="83"/>
      <c r="D69" s="83"/>
      <c r="E69" s="83"/>
    </row>
    <row r="70" spans="1:5" ht="12.75">
      <c r="A70" s="82"/>
      <c r="B70" s="158"/>
      <c r="C70" s="83"/>
      <c r="D70" s="83"/>
      <c r="E70" s="83"/>
    </row>
    <row r="71" spans="1:5" ht="12.75">
      <c r="A71" s="82"/>
      <c r="B71" s="158"/>
      <c r="C71" s="83"/>
      <c r="D71" s="83"/>
      <c r="E71" s="83"/>
    </row>
    <row r="72" spans="1:5" ht="12.75">
      <c r="A72" s="82"/>
      <c r="B72" s="158"/>
      <c r="C72" s="83"/>
      <c r="D72" s="83"/>
      <c r="E72" s="83"/>
    </row>
    <row r="73" spans="1:5" ht="12.75">
      <c r="A73" s="82"/>
      <c r="B73" s="158"/>
      <c r="C73" s="83"/>
      <c r="D73" s="83"/>
      <c r="E73" s="83"/>
    </row>
    <row r="74" spans="1:5" ht="12.75">
      <c r="A74" s="82"/>
      <c r="B74" s="158"/>
      <c r="C74" s="83"/>
      <c r="D74" s="83"/>
      <c r="E74" s="83"/>
    </row>
    <row r="75" spans="1:5" ht="12.75">
      <c r="A75" s="82"/>
      <c r="B75" s="158"/>
      <c r="C75" s="83"/>
      <c r="D75" s="83"/>
      <c r="E75" s="83"/>
    </row>
    <row r="76" spans="1:5" ht="12.75">
      <c r="A76" s="82"/>
      <c r="B76" s="158"/>
      <c r="C76" s="83"/>
      <c r="D76" s="83"/>
      <c r="E76" s="83"/>
    </row>
    <row r="77" spans="1:5" ht="12.75">
      <c r="A77" s="82"/>
      <c r="B77" s="158"/>
      <c r="C77" s="83"/>
      <c r="D77" s="83"/>
      <c r="E77" s="83"/>
    </row>
    <row r="78" spans="1:5" ht="12.75">
      <c r="A78" s="82"/>
      <c r="B78" s="158"/>
      <c r="C78" s="83"/>
      <c r="D78" s="83"/>
      <c r="E78" s="83"/>
    </row>
    <row r="79" spans="1:5" ht="12.75">
      <c r="A79" s="82"/>
      <c r="B79" s="158"/>
      <c r="C79" s="83"/>
      <c r="D79" s="83"/>
      <c r="E79" s="83"/>
    </row>
    <row r="80" spans="1:5" ht="12.75">
      <c r="A80" s="82"/>
      <c r="B80" s="158"/>
      <c r="C80" s="83"/>
      <c r="D80" s="83"/>
      <c r="E80" s="83"/>
    </row>
    <row r="81" spans="1:5" ht="12.75">
      <c r="A81" s="82"/>
      <c r="B81" s="158"/>
      <c r="C81" s="83"/>
      <c r="D81" s="83"/>
      <c r="E81" s="83"/>
    </row>
    <row r="82" spans="1:5" ht="12.75">
      <c r="A82" s="82"/>
      <c r="B82" s="158"/>
      <c r="C82" s="83"/>
      <c r="D82" s="83"/>
      <c r="E82" s="83"/>
    </row>
    <row r="83" spans="1:5" ht="12.75">
      <c r="A83" s="82"/>
      <c r="B83" s="158"/>
      <c r="C83" s="83"/>
      <c r="D83" s="83"/>
      <c r="E83" s="83"/>
    </row>
    <row r="84" spans="1:5" ht="12.75">
      <c r="A84" s="82"/>
      <c r="B84" s="158"/>
      <c r="C84" s="83"/>
      <c r="D84" s="83"/>
      <c r="E84" s="83"/>
    </row>
    <row r="85" spans="1:5" ht="12.75">
      <c r="A85" s="82"/>
      <c r="B85" s="158"/>
      <c r="C85" s="83"/>
      <c r="D85" s="83"/>
      <c r="E85" s="83"/>
    </row>
    <row r="86" spans="1:5" ht="12.75">
      <c r="A86" s="82"/>
      <c r="B86" s="158"/>
      <c r="C86" s="83"/>
      <c r="D86" s="83"/>
      <c r="E86" s="83"/>
    </row>
    <row r="87" spans="1:5" ht="12.75">
      <c r="A87" s="82"/>
      <c r="B87" s="158"/>
      <c r="C87" s="83"/>
      <c r="D87" s="83"/>
      <c r="E87" s="83"/>
    </row>
    <row r="88" spans="1:5" ht="12.75">
      <c r="A88" s="82"/>
      <c r="B88" s="158"/>
      <c r="C88" s="83"/>
      <c r="D88" s="83"/>
      <c r="E88" s="83"/>
    </row>
    <row r="89" spans="1:5" ht="12.75">
      <c r="A89" s="82"/>
      <c r="B89" s="158"/>
      <c r="C89" s="83"/>
      <c r="D89" s="83"/>
      <c r="E89" s="83"/>
    </row>
    <row r="90" spans="1:5" ht="12.75">
      <c r="A90" s="82"/>
      <c r="B90" s="158"/>
      <c r="C90" s="83"/>
      <c r="D90" s="83"/>
      <c r="E90" s="83"/>
    </row>
    <row r="91" spans="1:5" ht="12.75">
      <c r="A91" s="82"/>
      <c r="B91" s="158"/>
      <c r="C91" s="83"/>
      <c r="D91" s="83"/>
      <c r="E91" s="83"/>
    </row>
    <row r="92" spans="1:5" ht="12.75">
      <c r="A92" s="82"/>
      <c r="B92" s="158"/>
      <c r="C92" s="83"/>
      <c r="D92" s="83"/>
      <c r="E92" s="83"/>
    </row>
    <row r="93" spans="1:5" ht="12.75">
      <c r="A93" s="82"/>
      <c r="B93" s="158"/>
      <c r="C93" s="83"/>
      <c r="D93" s="83"/>
      <c r="E93" s="83"/>
    </row>
    <row r="94" spans="1:5" ht="12.75">
      <c r="A94" s="82"/>
      <c r="B94" s="158"/>
      <c r="C94" s="83"/>
      <c r="D94" s="83"/>
      <c r="E94" s="83"/>
    </row>
    <row r="95" spans="1:5" ht="12.75">
      <c r="A95" s="82"/>
      <c r="B95" s="158"/>
      <c r="C95" s="83"/>
      <c r="D95" s="83"/>
      <c r="E95" s="83"/>
    </row>
    <row r="96" spans="1:5" ht="12.75">
      <c r="A96" s="82"/>
      <c r="B96" s="158"/>
      <c r="C96" s="83"/>
      <c r="D96" s="83"/>
      <c r="E96" s="83"/>
    </row>
    <row r="97" spans="1:5" ht="12.75">
      <c r="A97" s="82"/>
      <c r="B97" s="158"/>
      <c r="C97" s="83"/>
      <c r="D97" s="83"/>
      <c r="E97" s="83"/>
    </row>
    <row r="98" spans="1:5" ht="12.75">
      <c r="A98" s="82"/>
      <c r="B98" s="158"/>
      <c r="C98" s="83"/>
      <c r="D98" s="83"/>
      <c r="E98" s="83"/>
    </row>
    <row r="99" spans="1:5" ht="12.75">
      <c r="A99" s="82"/>
      <c r="B99" s="158"/>
      <c r="C99" s="83"/>
      <c r="D99" s="83"/>
      <c r="E99" s="83"/>
    </row>
    <row r="100" spans="1:5" ht="12.75">
      <c r="A100" s="82"/>
      <c r="B100" s="158"/>
      <c r="C100" s="83"/>
      <c r="D100" s="83"/>
      <c r="E100" s="83"/>
    </row>
    <row r="101" spans="1:5" ht="12.75">
      <c r="A101" s="82"/>
      <c r="B101" s="158"/>
      <c r="C101" s="83"/>
      <c r="D101" s="83"/>
      <c r="E101" s="83"/>
    </row>
    <row r="102" spans="1:5" ht="12.75">
      <c r="A102" s="82"/>
      <c r="B102" s="158"/>
      <c r="C102" s="83"/>
      <c r="D102" s="83"/>
      <c r="E102" s="83"/>
    </row>
    <row r="103" spans="1:5" ht="12.75">
      <c r="A103" s="82"/>
      <c r="B103" s="158"/>
      <c r="C103" s="83"/>
      <c r="D103" s="83"/>
      <c r="E103" s="83"/>
    </row>
    <row r="104" spans="1:5" ht="12.75">
      <c r="A104" s="82"/>
      <c r="B104" s="158"/>
      <c r="C104" s="83"/>
      <c r="D104" s="83"/>
      <c r="E104" s="83"/>
    </row>
    <row r="105" spans="1:5" ht="12.75">
      <c r="A105" s="82"/>
      <c r="B105" s="158"/>
      <c r="C105" s="83"/>
      <c r="D105" s="83"/>
      <c r="E105" s="83"/>
    </row>
    <row r="106" spans="1:5" ht="12.75">
      <c r="A106" s="82"/>
      <c r="B106" s="158"/>
      <c r="C106" s="83"/>
      <c r="D106" s="83"/>
      <c r="E106" s="83"/>
    </row>
    <row r="107" spans="1:5" ht="12.75">
      <c r="A107" s="82"/>
      <c r="B107" s="158"/>
      <c r="C107" s="83"/>
      <c r="D107" s="83"/>
      <c r="E107" s="83"/>
    </row>
    <row r="108" spans="1:5" ht="12.75">
      <c r="A108" s="82"/>
      <c r="B108" s="158"/>
      <c r="C108" s="83"/>
      <c r="D108" s="83"/>
      <c r="E108" s="83"/>
    </row>
    <row r="109" spans="1:5" ht="12.75">
      <c r="A109" s="82"/>
      <c r="B109" s="158"/>
      <c r="C109" s="83"/>
      <c r="D109" s="83"/>
      <c r="E109" s="83"/>
    </row>
    <row r="110" spans="1:5" ht="12.75">
      <c r="A110" s="82"/>
      <c r="B110" s="158"/>
      <c r="C110" s="83"/>
      <c r="D110" s="83"/>
      <c r="E110" s="83"/>
    </row>
    <row r="111" spans="1:5" ht="12.75">
      <c r="A111" s="82"/>
      <c r="B111" s="158"/>
      <c r="C111" s="83"/>
      <c r="D111" s="83"/>
      <c r="E111" s="83"/>
    </row>
    <row r="112" spans="1:5" ht="12.75">
      <c r="A112" s="82"/>
      <c r="B112" s="158"/>
      <c r="C112" s="83"/>
      <c r="D112" s="83"/>
      <c r="E112" s="83"/>
    </row>
    <row r="113" spans="1:5" ht="12.75">
      <c r="A113" s="82"/>
      <c r="B113" s="158"/>
      <c r="C113" s="83"/>
      <c r="D113" s="83"/>
      <c r="E113" s="83"/>
    </row>
    <row r="114" spans="1:5" ht="12.75">
      <c r="A114" s="82"/>
      <c r="B114" s="158"/>
      <c r="C114" s="83"/>
      <c r="D114" s="83"/>
      <c r="E114" s="83"/>
    </row>
    <row r="115" spans="1:5" ht="12.75">
      <c r="A115" s="82"/>
      <c r="B115" s="158"/>
      <c r="C115" s="83"/>
      <c r="D115" s="83"/>
      <c r="E115" s="83"/>
    </row>
    <row r="116" spans="1:5" ht="12.75">
      <c r="A116" s="82"/>
      <c r="B116" s="158"/>
      <c r="C116" s="83"/>
      <c r="D116" s="83"/>
      <c r="E116" s="83"/>
    </row>
    <row r="117" spans="1:5" ht="12.75">
      <c r="A117" s="82"/>
      <c r="B117" s="158"/>
      <c r="C117" s="83"/>
      <c r="D117" s="83"/>
      <c r="E117" s="83"/>
    </row>
    <row r="118" spans="1:5" ht="12.75">
      <c r="A118" s="82"/>
      <c r="B118" s="158"/>
      <c r="C118" s="83"/>
      <c r="D118" s="83"/>
      <c r="E118" s="83"/>
    </row>
    <row r="119" spans="1:5" ht="12.75">
      <c r="A119" s="82"/>
      <c r="B119" s="158"/>
      <c r="C119" s="83"/>
      <c r="D119" s="83"/>
      <c r="E119" s="83"/>
    </row>
    <row r="120" spans="1:5" ht="12.75">
      <c r="A120" s="82"/>
      <c r="B120" s="158"/>
      <c r="C120" s="83"/>
      <c r="D120" s="83"/>
      <c r="E120" s="83"/>
    </row>
    <row r="121" spans="1:5" ht="12.75">
      <c r="A121" s="82"/>
      <c r="B121" s="158"/>
      <c r="C121" s="83"/>
      <c r="D121" s="83"/>
      <c r="E121" s="83"/>
    </row>
    <row r="122" spans="1:5" ht="12.75">
      <c r="A122" s="82"/>
      <c r="B122" s="158"/>
      <c r="C122" s="83"/>
      <c r="D122" s="83"/>
      <c r="E122" s="83"/>
    </row>
    <row r="123" spans="1:5" ht="12.75">
      <c r="A123" s="82"/>
      <c r="B123" s="158"/>
      <c r="C123" s="83"/>
      <c r="D123" s="83"/>
      <c r="E123" s="83"/>
    </row>
    <row r="124" spans="1:5" ht="12.75">
      <c r="A124" s="82"/>
      <c r="B124" s="158"/>
      <c r="C124" s="83"/>
      <c r="D124" s="83"/>
      <c r="E124" s="83"/>
    </row>
    <row r="125" spans="1:5" ht="12.75">
      <c r="A125" s="82"/>
      <c r="B125" s="158"/>
      <c r="C125" s="83"/>
      <c r="D125" s="83"/>
      <c r="E125" s="83"/>
    </row>
    <row r="126" spans="1:5" ht="12.75">
      <c r="A126" s="82"/>
      <c r="B126" s="158"/>
      <c r="C126" s="83"/>
      <c r="D126" s="83"/>
      <c r="E126" s="8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&amp;C-7-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49" sqref="H49"/>
    </sheetView>
  </sheetViews>
  <sheetFormatPr defaultColWidth="9.140625" defaultRowHeight="12.75"/>
  <cols>
    <col min="2" max="2" width="8.28125" style="0" customWidth="1"/>
    <col min="6" max="6" width="13.57421875" style="0" customWidth="1"/>
    <col min="7" max="7" width="12.140625" style="0" customWidth="1"/>
    <col min="8" max="8" width="12.8515625" style="0" customWidth="1"/>
  </cols>
  <sheetData>
    <row r="1" spans="1:8" ht="18">
      <c r="A1" s="73">
        <v>518</v>
      </c>
      <c r="B1" s="74" t="s">
        <v>62</v>
      </c>
      <c r="C1" s="74"/>
      <c r="D1" s="75"/>
      <c r="E1" s="76"/>
      <c r="F1" s="78" t="s">
        <v>287</v>
      </c>
      <c r="G1" t="s">
        <v>172</v>
      </c>
      <c r="H1" t="s">
        <v>164</v>
      </c>
    </row>
    <row r="2" spans="1:6" ht="12.75">
      <c r="A2" s="84" t="s">
        <v>105</v>
      </c>
      <c r="B2" s="84" t="s">
        <v>64</v>
      </c>
      <c r="C2" s="84"/>
      <c r="D2" s="85"/>
      <c r="E2" s="84"/>
      <c r="F2" s="83"/>
    </row>
    <row r="3" spans="1:10" ht="12.75">
      <c r="A3" s="86"/>
      <c r="B3" s="87" t="s">
        <v>138</v>
      </c>
      <c r="C3" s="88"/>
      <c r="D3" s="89" t="s">
        <v>139</v>
      </c>
      <c r="E3" s="86"/>
      <c r="F3" s="173">
        <v>2157</v>
      </c>
      <c r="G3" s="139">
        <v>1359</v>
      </c>
      <c r="H3" s="139">
        <v>798</v>
      </c>
      <c r="I3" s="34"/>
      <c r="J3" s="33"/>
    </row>
    <row r="4" spans="1:10" ht="14.25">
      <c r="A4" s="96"/>
      <c r="B4" s="97" t="s">
        <v>109</v>
      </c>
      <c r="C4" s="107"/>
      <c r="D4" s="99"/>
      <c r="E4" s="96"/>
      <c r="F4" s="174">
        <f>SUM(F3)</f>
        <v>2157</v>
      </c>
      <c r="G4" s="174">
        <f>SUM(G3)</f>
        <v>1359</v>
      </c>
      <c r="H4" s="174">
        <f>SUM(H3)</f>
        <v>798</v>
      </c>
      <c r="I4" s="34"/>
      <c r="J4" s="33"/>
    </row>
    <row r="5" spans="1:10" ht="12.75">
      <c r="A5" s="84" t="s">
        <v>110</v>
      </c>
      <c r="B5" s="84" t="s">
        <v>140</v>
      </c>
      <c r="C5" s="84"/>
      <c r="D5" s="85"/>
      <c r="E5" s="84"/>
      <c r="F5" s="83"/>
      <c r="G5" s="139"/>
      <c r="H5" s="139"/>
      <c r="I5" s="34"/>
      <c r="J5" s="33"/>
    </row>
    <row r="6" spans="1:10" ht="12.75">
      <c r="A6" s="84"/>
      <c r="B6" s="87" t="s">
        <v>138</v>
      </c>
      <c r="C6" s="84"/>
      <c r="D6" s="89" t="s">
        <v>135</v>
      </c>
      <c r="E6" s="84"/>
      <c r="F6" s="83">
        <v>150</v>
      </c>
      <c r="G6" s="139">
        <v>95</v>
      </c>
      <c r="H6" s="139">
        <v>55</v>
      </c>
      <c r="I6" s="34"/>
      <c r="J6" s="33"/>
    </row>
    <row r="7" spans="1:10" ht="12.75">
      <c r="A7" s="86"/>
      <c r="B7" s="87" t="s">
        <v>138</v>
      </c>
      <c r="C7" s="95"/>
      <c r="D7" s="89" t="s">
        <v>128</v>
      </c>
      <c r="E7" s="86"/>
      <c r="F7" s="173">
        <v>41</v>
      </c>
      <c r="G7" s="139">
        <v>26</v>
      </c>
      <c r="H7" s="139">
        <v>15</v>
      </c>
      <c r="I7" s="34"/>
      <c r="J7" s="33"/>
    </row>
    <row r="8" spans="1:10" ht="12.75">
      <c r="A8" s="86"/>
      <c r="B8" s="87" t="s">
        <v>138</v>
      </c>
      <c r="C8" s="95"/>
      <c r="D8" s="89" t="s">
        <v>136</v>
      </c>
      <c r="E8" s="86"/>
      <c r="F8" s="173">
        <v>597</v>
      </c>
      <c r="G8" s="139">
        <v>376</v>
      </c>
      <c r="H8" s="139">
        <v>221</v>
      </c>
      <c r="I8" s="34"/>
      <c r="J8" s="33"/>
    </row>
    <row r="9" spans="1:10" ht="12.75">
      <c r="A9" s="86"/>
      <c r="B9" s="87" t="s">
        <v>138</v>
      </c>
      <c r="C9" s="95"/>
      <c r="D9" s="89" t="s">
        <v>169</v>
      </c>
      <c r="E9" s="86"/>
      <c r="F9" s="173">
        <v>3843</v>
      </c>
      <c r="G9" s="139">
        <v>2421</v>
      </c>
      <c r="H9" s="139">
        <v>1422</v>
      </c>
      <c r="I9" s="34"/>
      <c r="J9" s="33"/>
    </row>
    <row r="10" spans="1:10" ht="14.25">
      <c r="A10" s="96"/>
      <c r="B10" s="97" t="s">
        <v>109</v>
      </c>
      <c r="C10" s="98"/>
      <c r="D10" s="99"/>
      <c r="E10" s="96"/>
      <c r="F10" s="174">
        <f>SUM(F6:F9)</f>
        <v>4631</v>
      </c>
      <c r="G10" s="174">
        <f>SUM(G6:G9)</f>
        <v>2918</v>
      </c>
      <c r="H10" s="174">
        <f>SUM(H6:H9)</f>
        <v>1713</v>
      </c>
      <c r="I10" s="34"/>
      <c r="J10" s="33"/>
    </row>
    <row r="11" spans="1:10" ht="12.75">
      <c r="A11" s="84" t="s">
        <v>112</v>
      </c>
      <c r="B11" s="84" t="s">
        <v>141</v>
      </c>
      <c r="C11" s="84"/>
      <c r="D11" s="85"/>
      <c r="E11" s="84"/>
      <c r="F11" s="83"/>
      <c r="G11" s="139"/>
      <c r="H11" s="139"/>
      <c r="I11" s="34"/>
      <c r="J11" s="33"/>
    </row>
    <row r="12" spans="1:10" ht="12.75">
      <c r="A12" s="86"/>
      <c r="B12" s="87" t="s">
        <v>138</v>
      </c>
      <c r="C12" s="95"/>
      <c r="D12" s="89" t="s">
        <v>107</v>
      </c>
      <c r="E12" s="86"/>
      <c r="F12" s="173">
        <v>2216</v>
      </c>
      <c r="G12" s="139">
        <v>1396</v>
      </c>
      <c r="H12" s="139">
        <v>820</v>
      </c>
      <c r="I12" s="34"/>
      <c r="J12" s="33"/>
    </row>
    <row r="13" spans="1:10" ht="12.75">
      <c r="A13" s="86"/>
      <c r="B13" s="87" t="s">
        <v>138</v>
      </c>
      <c r="C13" s="95"/>
      <c r="D13" s="89" t="s">
        <v>157</v>
      </c>
      <c r="E13" s="86"/>
      <c r="F13" s="173">
        <v>4079</v>
      </c>
      <c r="G13" s="139">
        <v>2570</v>
      </c>
      <c r="H13" s="139">
        <v>1509</v>
      </c>
      <c r="I13" s="34"/>
      <c r="J13" s="33"/>
    </row>
    <row r="14" spans="1:10" ht="14.25">
      <c r="A14" s="96"/>
      <c r="B14" s="97" t="s">
        <v>109</v>
      </c>
      <c r="C14" s="98"/>
      <c r="D14" s="99"/>
      <c r="E14" s="96"/>
      <c r="F14" s="174">
        <f>SUM(F12:F13)</f>
        <v>6295</v>
      </c>
      <c r="G14" s="174">
        <f>SUM(G12:G13)</f>
        <v>3966</v>
      </c>
      <c r="H14" s="174">
        <f>SUM(H12:H13)</f>
        <v>2329</v>
      </c>
      <c r="I14" s="34"/>
      <c r="J14" s="33"/>
    </row>
    <row r="15" spans="1:10" ht="14.25">
      <c r="A15" s="82" t="s">
        <v>116</v>
      </c>
      <c r="B15" s="244" t="s">
        <v>291</v>
      </c>
      <c r="C15" s="103"/>
      <c r="D15" s="81"/>
      <c r="E15" s="82"/>
      <c r="F15" s="243"/>
      <c r="G15" s="243"/>
      <c r="H15" s="243"/>
      <c r="I15" s="34"/>
      <c r="J15" s="33"/>
    </row>
    <row r="16" spans="1:10" ht="12.75">
      <c r="A16" s="82"/>
      <c r="B16" s="242" t="s">
        <v>138</v>
      </c>
      <c r="C16" s="103"/>
      <c r="D16" s="81" t="s">
        <v>107</v>
      </c>
      <c r="E16" s="82"/>
      <c r="F16" s="175">
        <v>1889</v>
      </c>
      <c r="G16" s="175">
        <v>1889</v>
      </c>
      <c r="H16" s="175">
        <v>0</v>
      </c>
      <c r="I16" s="34"/>
      <c r="J16" s="33"/>
    </row>
    <row r="17" spans="1:10" ht="14.25">
      <c r="A17" s="82"/>
      <c r="B17" s="242" t="s">
        <v>109</v>
      </c>
      <c r="C17" s="103"/>
      <c r="D17" s="81"/>
      <c r="E17" s="82"/>
      <c r="F17" s="174">
        <f>SUM(F15:F16)</f>
        <v>1889</v>
      </c>
      <c r="G17" s="174">
        <f>SUM(G15:G16)</f>
        <v>1889</v>
      </c>
      <c r="H17" s="174">
        <f>SUM(H15:H16)</f>
        <v>0</v>
      </c>
      <c r="I17" s="34"/>
      <c r="J17" s="33"/>
    </row>
    <row r="18" spans="1:10" ht="12.75">
      <c r="A18" s="84" t="s">
        <v>122</v>
      </c>
      <c r="B18" s="84" t="s">
        <v>142</v>
      </c>
      <c r="C18" s="84"/>
      <c r="D18" s="85"/>
      <c r="E18" s="84"/>
      <c r="F18" s="83"/>
      <c r="G18" s="139"/>
      <c r="H18" s="139"/>
      <c r="I18" s="34"/>
      <c r="J18" s="33"/>
    </row>
    <row r="19" spans="1:10" ht="12.75">
      <c r="A19" s="86"/>
      <c r="B19" s="87" t="s">
        <v>138</v>
      </c>
      <c r="C19" s="95"/>
      <c r="D19" s="89" t="s">
        <v>124</v>
      </c>
      <c r="E19" s="86"/>
      <c r="F19" s="173">
        <v>26969</v>
      </c>
      <c r="G19" s="139">
        <v>26969</v>
      </c>
      <c r="H19" s="139">
        <v>0</v>
      </c>
      <c r="I19" s="34"/>
      <c r="J19" s="33"/>
    </row>
    <row r="20" spans="1:10" ht="12.75">
      <c r="A20" s="86"/>
      <c r="B20" s="87" t="s">
        <v>138</v>
      </c>
      <c r="C20" s="95"/>
      <c r="D20" s="89" t="s">
        <v>143</v>
      </c>
      <c r="E20" s="86"/>
      <c r="F20" s="173">
        <v>935</v>
      </c>
      <c r="G20" s="139">
        <v>935</v>
      </c>
      <c r="H20" s="139">
        <v>0</v>
      </c>
      <c r="I20" s="34"/>
      <c r="J20" s="33"/>
    </row>
    <row r="21" spans="1:10" ht="12.75">
      <c r="A21" s="86"/>
      <c r="B21" s="87" t="s">
        <v>138</v>
      </c>
      <c r="C21" s="95"/>
      <c r="D21" s="89" t="s">
        <v>144</v>
      </c>
      <c r="E21" s="86"/>
      <c r="F21" s="173">
        <v>2821</v>
      </c>
      <c r="G21" s="139">
        <v>2821</v>
      </c>
      <c r="H21" s="139">
        <v>0</v>
      </c>
      <c r="I21" s="34"/>
      <c r="J21" s="33"/>
    </row>
    <row r="22" spans="1:10" ht="12.75">
      <c r="A22" s="86"/>
      <c r="B22" s="87" t="s">
        <v>138</v>
      </c>
      <c r="C22" s="95"/>
      <c r="D22" s="89" t="s">
        <v>145</v>
      </c>
      <c r="E22" s="86"/>
      <c r="F22" s="173">
        <v>122</v>
      </c>
      <c r="G22" s="139">
        <v>122</v>
      </c>
      <c r="H22" s="139">
        <v>0</v>
      </c>
      <c r="I22" s="34"/>
      <c r="J22" s="33"/>
    </row>
    <row r="23" spans="1:10" ht="12.75">
      <c r="A23" s="86"/>
      <c r="B23" s="87" t="s">
        <v>138</v>
      </c>
      <c r="C23" s="95"/>
      <c r="D23" s="89" t="s">
        <v>167</v>
      </c>
      <c r="E23" s="86"/>
      <c r="F23" s="173">
        <v>509</v>
      </c>
      <c r="G23" s="139">
        <v>509</v>
      </c>
      <c r="H23" s="139">
        <v>0</v>
      </c>
      <c r="I23" s="34"/>
      <c r="J23" s="33"/>
    </row>
    <row r="24" spans="1:10" ht="14.25">
      <c r="A24" s="96"/>
      <c r="B24" s="97" t="s">
        <v>109</v>
      </c>
      <c r="C24" s="98"/>
      <c r="D24" s="99"/>
      <c r="E24" s="96"/>
      <c r="F24" s="174">
        <f>SUM(F19:F23)</f>
        <v>31356</v>
      </c>
      <c r="G24" s="174">
        <f>SUM(G19:G23)</f>
        <v>31356</v>
      </c>
      <c r="H24" s="174">
        <f>SUM(H19:H23)</f>
        <v>0</v>
      </c>
      <c r="I24" s="34"/>
      <c r="J24" s="33"/>
    </row>
    <row r="25" spans="1:10" ht="12.75">
      <c r="A25" s="84" t="s">
        <v>119</v>
      </c>
      <c r="B25" s="84" t="s">
        <v>146</v>
      </c>
      <c r="C25" s="84"/>
      <c r="D25" s="85"/>
      <c r="E25" s="84"/>
      <c r="F25" s="83"/>
      <c r="G25" s="139"/>
      <c r="H25" s="139"/>
      <c r="I25" s="34"/>
      <c r="J25" s="33"/>
    </row>
    <row r="26" spans="1:10" ht="12.75">
      <c r="A26" s="84"/>
      <c r="B26" s="87" t="s">
        <v>138</v>
      </c>
      <c r="C26" s="84"/>
      <c r="D26" s="89" t="s">
        <v>147</v>
      </c>
      <c r="E26" s="84"/>
      <c r="F26" s="83">
        <v>7215</v>
      </c>
      <c r="G26" s="139">
        <v>4545</v>
      </c>
      <c r="H26" s="139">
        <v>2670</v>
      </c>
      <c r="I26" s="34"/>
      <c r="J26" s="33"/>
    </row>
    <row r="27" spans="1:10" ht="12.75">
      <c r="A27" s="86"/>
      <c r="B27" s="87" t="s">
        <v>138</v>
      </c>
      <c r="C27" s="95"/>
      <c r="D27" s="89" t="s">
        <v>148</v>
      </c>
      <c r="E27" s="86"/>
      <c r="F27" s="173">
        <v>1788</v>
      </c>
      <c r="G27" s="139">
        <v>1126</v>
      </c>
      <c r="H27" s="139">
        <v>662</v>
      </c>
      <c r="I27" s="34"/>
      <c r="J27" s="33"/>
    </row>
    <row r="28" spans="1:10" ht="12.75">
      <c r="A28" s="86"/>
      <c r="B28" s="87" t="s">
        <v>138</v>
      </c>
      <c r="C28" s="95"/>
      <c r="D28" s="89" t="s">
        <v>149</v>
      </c>
      <c r="E28" s="86"/>
      <c r="F28" s="173">
        <v>0</v>
      </c>
      <c r="G28" s="139">
        <v>0</v>
      </c>
      <c r="H28" s="139">
        <v>0</v>
      </c>
      <c r="I28" s="34"/>
      <c r="J28" s="33"/>
    </row>
    <row r="29" spans="1:10" ht="12.75">
      <c r="A29" s="86"/>
      <c r="B29" s="87" t="s">
        <v>138</v>
      </c>
      <c r="C29" s="95"/>
      <c r="D29" s="89" t="s">
        <v>150</v>
      </c>
      <c r="E29" s="86"/>
      <c r="F29" s="173">
        <v>1992</v>
      </c>
      <c r="G29" s="139">
        <v>1255</v>
      </c>
      <c r="H29" s="139">
        <v>737</v>
      </c>
      <c r="I29" s="34"/>
      <c r="J29" s="33"/>
    </row>
    <row r="30" spans="1:10" ht="12.75">
      <c r="A30" s="86"/>
      <c r="B30" s="87" t="s">
        <v>138</v>
      </c>
      <c r="C30" s="95"/>
      <c r="D30" s="89" t="s">
        <v>151</v>
      </c>
      <c r="E30" s="86"/>
      <c r="F30" s="173">
        <v>800</v>
      </c>
      <c r="G30" s="139">
        <v>504</v>
      </c>
      <c r="H30" s="139">
        <v>296</v>
      </c>
      <c r="I30" s="34"/>
      <c r="J30" s="33"/>
    </row>
    <row r="31" spans="1:10" ht="14.25">
      <c r="A31" s="96"/>
      <c r="B31" s="97" t="s">
        <v>109</v>
      </c>
      <c r="C31" s="98"/>
      <c r="D31" s="99"/>
      <c r="E31" s="96"/>
      <c r="F31" s="174">
        <f>SUM(F26:F30)</f>
        <v>11795</v>
      </c>
      <c r="G31" s="174">
        <f>SUM(G26:G30)</f>
        <v>7430</v>
      </c>
      <c r="H31" s="174">
        <f>SUM(H26:H30)</f>
        <v>4365</v>
      </c>
      <c r="I31" s="34"/>
      <c r="J31" s="33"/>
    </row>
    <row r="32" spans="1:10" ht="12.75">
      <c r="A32" s="84" t="s">
        <v>125</v>
      </c>
      <c r="B32" s="84" t="s">
        <v>152</v>
      </c>
      <c r="C32" s="84"/>
      <c r="D32" s="85"/>
      <c r="E32" s="84"/>
      <c r="F32" s="175"/>
      <c r="G32" s="139"/>
      <c r="H32" s="139"/>
      <c r="I32" s="34"/>
      <c r="J32" s="33"/>
    </row>
    <row r="33" spans="1:10" ht="12.75">
      <c r="A33" s="86"/>
      <c r="B33" s="87" t="s">
        <v>138</v>
      </c>
      <c r="C33" s="95"/>
      <c r="D33" s="89" t="s">
        <v>153</v>
      </c>
      <c r="E33" s="86"/>
      <c r="F33" s="173">
        <v>127</v>
      </c>
      <c r="G33" s="139">
        <v>80</v>
      </c>
      <c r="H33" s="139">
        <v>47</v>
      </c>
      <c r="I33" s="34"/>
      <c r="J33" s="33"/>
    </row>
    <row r="34" spans="1:10" ht="14.25">
      <c r="A34" s="96"/>
      <c r="B34" s="97" t="s">
        <v>109</v>
      </c>
      <c r="C34" s="98"/>
      <c r="D34" s="99"/>
      <c r="E34" s="96"/>
      <c r="F34" s="174">
        <f>SUM(F33)</f>
        <v>127</v>
      </c>
      <c r="G34" s="174">
        <f>SUM(G33)</f>
        <v>80</v>
      </c>
      <c r="H34" s="174">
        <f>SUM(H33)</f>
        <v>47</v>
      </c>
      <c r="I34" s="34"/>
      <c r="J34" s="33"/>
    </row>
    <row r="35" spans="1:10" ht="12.75">
      <c r="A35" s="84" t="s">
        <v>130</v>
      </c>
      <c r="B35" s="84" t="s">
        <v>154</v>
      </c>
      <c r="C35" s="84"/>
      <c r="D35" s="85"/>
      <c r="E35" s="84"/>
      <c r="F35" s="83"/>
      <c r="G35" s="139"/>
      <c r="H35" s="139"/>
      <c r="I35" s="34"/>
      <c r="J35" s="33"/>
    </row>
    <row r="36" spans="1:10" ht="12.75">
      <c r="A36" s="84"/>
      <c r="B36" s="87" t="s">
        <v>138</v>
      </c>
      <c r="C36" s="84"/>
      <c r="D36" s="89" t="s">
        <v>127</v>
      </c>
      <c r="E36" s="84"/>
      <c r="F36" s="83">
        <v>4353</v>
      </c>
      <c r="G36" s="139">
        <v>2742</v>
      </c>
      <c r="H36" s="139">
        <v>1610</v>
      </c>
      <c r="I36" s="34"/>
      <c r="J36" s="33"/>
    </row>
    <row r="37" spans="1:10" ht="12.75">
      <c r="A37" s="86"/>
      <c r="B37" s="87" t="s">
        <v>138</v>
      </c>
      <c r="C37" s="95"/>
      <c r="D37" s="89" t="s">
        <v>115</v>
      </c>
      <c r="E37" s="86"/>
      <c r="F37" s="173">
        <v>3002</v>
      </c>
      <c r="G37" s="139">
        <v>1891</v>
      </c>
      <c r="H37" s="139">
        <v>1111</v>
      </c>
      <c r="I37" s="34"/>
      <c r="J37" s="33"/>
    </row>
    <row r="38" spans="1:10" ht="12.75">
      <c r="A38" s="86"/>
      <c r="B38" s="87" t="s">
        <v>138</v>
      </c>
      <c r="C38" s="95"/>
      <c r="D38" s="89" t="s">
        <v>170</v>
      </c>
      <c r="E38" s="86"/>
      <c r="F38" s="173">
        <v>440</v>
      </c>
      <c r="G38" s="139">
        <v>277</v>
      </c>
      <c r="H38" s="139">
        <v>163</v>
      </c>
      <c r="I38" s="34"/>
      <c r="J38" s="33"/>
    </row>
    <row r="39" spans="1:10" ht="14.25">
      <c r="A39" s="96"/>
      <c r="B39" s="97" t="s">
        <v>109</v>
      </c>
      <c r="C39" s="98"/>
      <c r="D39" s="99"/>
      <c r="E39" s="96"/>
      <c r="F39" s="174">
        <f>SUM(F36:F38)</f>
        <v>7795</v>
      </c>
      <c r="G39" s="174">
        <f>SUM(G36:G38)</f>
        <v>4910</v>
      </c>
      <c r="H39" s="174">
        <f>SUM(H36:H38)</f>
        <v>2884</v>
      </c>
      <c r="I39" s="34"/>
      <c r="J39" s="33"/>
    </row>
    <row r="40" spans="1:10" ht="12.75">
      <c r="A40" s="84" t="s">
        <v>155</v>
      </c>
      <c r="B40" s="84" t="s">
        <v>156</v>
      </c>
      <c r="C40" s="84"/>
      <c r="D40" s="85"/>
      <c r="E40" s="84"/>
      <c r="F40" s="83"/>
      <c r="G40" s="139"/>
      <c r="H40" s="139"/>
      <c r="I40" s="34"/>
      <c r="J40" s="33"/>
    </row>
    <row r="41" spans="1:10" ht="12.75">
      <c r="A41" s="86"/>
      <c r="B41" s="87" t="s">
        <v>138</v>
      </c>
      <c r="C41" s="95"/>
      <c r="D41" s="89" t="s">
        <v>118</v>
      </c>
      <c r="E41" s="86"/>
      <c r="F41" s="173">
        <v>336</v>
      </c>
      <c r="G41" s="139">
        <v>213</v>
      </c>
      <c r="H41" s="139">
        <v>125</v>
      </c>
      <c r="I41" s="34"/>
      <c r="J41" s="33"/>
    </row>
    <row r="42" spans="1:10" ht="12.75">
      <c r="A42" s="86"/>
      <c r="B42" s="87" t="s">
        <v>138</v>
      </c>
      <c r="C42" s="95"/>
      <c r="D42" s="89" t="s">
        <v>129</v>
      </c>
      <c r="E42" s="86"/>
      <c r="F42" s="173">
        <v>4307</v>
      </c>
      <c r="G42" s="139">
        <v>2713</v>
      </c>
      <c r="H42" s="139">
        <v>1594</v>
      </c>
      <c r="I42" s="34"/>
      <c r="J42" s="33"/>
    </row>
    <row r="43" spans="1:10" ht="12.75">
      <c r="A43" s="86"/>
      <c r="B43" s="87" t="s">
        <v>138</v>
      </c>
      <c r="C43" s="95"/>
      <c r="D43" s="89" t="s">
        <v>158</v>
      </c>
      <c r="E43" s="86"/>
      <c r="F43" s="173">
        <v>1564</v>
      </c>
      <c r="G43" s="139">
        <v>985</v>
      </c>
      <c r="H43" s="139">
        <v>579</v>
      </c>
      <c r="I43" s="34"/>
      <c r="J43" s="33"/>
    </row>
    <row r="44" spans="1:10" ht="12.75">
      <c r="A44" s="86"/>
      <c r="B44" s="87" t="s">
        <v>138</v>
      </c>
      <c r="C44" s="95"/>
      <c r="D44" s="89" t="s">
        <v>160</v>
      </c>
      <c r="E44" s="86"/>
      <c r="F44" s="173">
        <v>467</v>
      </c>
      <c r="G44" s="139">
        <v>747</v>
      </c>
      <c r="H44" s="139">
        <v>438</v>
      </c>
      <c r="I44" s="34"/>
      <c r="J44" s="33"/>
    </row>
    <row r="45" spans="1:10" ht="12.75">
      <c r="A45" s="86"/>
      <c r="B45" s="87" t="s">
        <v>138</v>
      </c>
      <c r="C45" s="95"/>
      <c r="D45" s="89" t="s">
        <v>159</v>
      </c>
      <c r="E45" s="86"/>
      <c r="F45" s="173">
        <v>1185</v>
      </c>
      <c r="G45" s="139">
        <v>294</v>
      </c>
      <c r="H45" s="139">
        <v>173</v>
      </c>
      <c r="I45" s="34"/>
      <c r="J45" s="33"/>
    </row>
    <row r="46" spans="1:10" ht="12.75">
      <c r="A46" s="86"/>
      <c r="B46" s="87" t="s">
        <v>138</v>
      </c>
      <c r="C46" s="95"/>
      <c r="D46" s="89" t="s">
        <v>168</v>
      </c>
      <c r="E46" s="86"/>
      <c r="F46" s="173">
        <v>506</v>
      </c>
      <c r="G46" s="139">
        <v>319</v>
      </c>
      <c r="H46" s="139">
        <v>186</v>
      </c>
      <c r="I46" s="34"/>
      <c r="J46" s="33"/>
    </row>
    <row r="47" spans="1:10" ht="14.25">
      <c r="A47" s="96"/>
      <c r="B47" s="97" t="s">
        <v>109</v>
      </c>
      <c r="C47" s="98"/>
      <c r="D47" s="99"/>
      <c r="E47" s="96"/>
      <c r="F47" s="174">
        <f>SUM(F41:F46)</f>
        <v>8365</v>
      </c>
      <c r="G47" s="174">
        <f>SUM(G41:G46)</f>
        <v>5271</v>
      </c>
      <c r="H47" s="174">
        <f>SUM(H41:H46)</f>
        <v>3095</v>
      </c>
      <c r="I47" s="34"/>
      <c r="J47" s="33"/>
    </row>
    <row r="48" spans="1:10" ht="18">
      <c r="A48" s="104" t="s">
        <v>138</v>
      </c>
      <c r="B48" s="104" t="s">
        <v>161</v>
      </c>
      <c r="C48" s="104"/>
      <c r="D48" s="105"/>
      <c r="E48" s="104"/>
      <c r="F48" s="176">
        <f>SUM(F4,F10,F14,F17,F24,F31,F34,F39,F47)</f>
        <v>74410</v>
      </c>
      <c r="G48" s="176">
        <f>SUM(G4,G10,G14,G17,G24,G31,G34,G39,G47)</f>
        <v>59179</v>
      </c>
      <c r="H48" s="176">
        <f>SUM(H4,H10,H14,H24,H31,H34,H39,H47)</f>
        <v>15231</v>
      </c>
      <c r="I48" s="34"/>
      <c r="J48" s="33"/>
    </row>
    <row r="49" spans="9:10" ht="12.75">
      <c r="I49" s="33"/>
      <c r="J49" s="3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&amp;C-8-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kosnac</cp:lastModifiedBy>
  <cp:lastPrinted>2011-07-22T19:27:48Z</cp:lastPrinted>
  <dcterms:created xsi:type="dcterms:W3CDTF">2011-04-26T04:14:56Z</dcterms:created>
  <dcterms:modified xsi:type="dcterms:W3CDTF">2011-09-13T12:52:28Z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